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iscovery\Kentucky\2018-00281 (2018 Kentucky Rate Case)\AG Set 1 Attachments\"/>
    </mc:Choice>
  </mc:AlternateContent>
  <bookViews>
    <workbookView xWindow="0" yWindow="0" windowWidth="28800" windowHeight="11385"/>
  </bookViews>
  <sheets>
    <sheet name="SSU" sheetId="1" r:id="rId1"/>
    <sheet name="Mid-States" sheetId="2" r:id="rId2"/>
  </sheets>
  <definedNames>
    <definedName name="_xlnm.Print_Area" localSheetId="0">SSU!$A$1:$W$38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12" i="2"/>
  <c r="H10" i="2"/>
  <c r="H15" i="2" s="1"/>
  <c r="G15" i="2"/>
  <c r="F11" i="2"/>
  <c r="E15" i="2"/>
  <c r="F12" i="2" s="1"/>
  <c r="C15" i="2"/>
  <c r="D12" i="2" s="1"/>
  <c r="G9" i="1"/>
  <c r="G10" i="1"/>
  <c r="G8" i="1"/>
  <c r="J12" i="2" l="1"/>
  <c r="F10" i="2"/>
  <c r="F15" i="2" s="1"/>
  <c r="D11" i="2"/>
  <c r="J11" i="2" s="1"/>
  <c r="D10" i="2"/>
  <c r="O31" i="1"/>
  <c r="S13" i="1"/>
  <c r="K13" i="1"/>
  <c r="K31" i="1"/>
  <c r="U13" i="1"/>
  <c r="M13" i="1"/>
  <c r="M31" i="1"/>
  <c r="M35" i="1" s="1"/>
  <c r="W13" i="1"/>
  <c r="O13" i="1"/>
  <c r="G31" i="1"/>
  <c r="Q13" i="1"/>
  <c r="I31" i="1"/>
  <c r="I35" i="1" s="1"/>
  <c r="K14" i="1"/>
  <c r="K32" i="1"/>
  <c r="M32" i="1"/>
  <c r="W14" i="1"/>
  <c r="O14" i="1"/>
  <c r="O32" i="1"/>
  <c r="G32" i="1"/>
  <c r="Q14" i="1"/>
  <c r="I32" i="1"/>
  <c r="S14" i="1"/>
  <c r="U14" i="1"/>
  <c r="M14" i="1"/>
  <c r="M17" i="1" s="1"/>
  <c r="W15" i="1"/>
  <c r="O15" i="1"/>
  <c r="O33" i="1"/>
  <c r="G33" i="1"/>
  <c r="Q15" i="1"/>
  <c r="I33" i="1"/>
  <c r="S15" i="1"/>
  <c r="K15" i="1"/>
  <c r="K33" i="1"/>
  <c r="U15" i="1"/>
  <c r="M15" i="1"/>
  <c r="M33" i="1"/>
  <c r="U17" i="1"/>
  <c r="K35" i="1"/>
  <c r="D15" i="2" l="1"/>
  <c r="J10" i="2"/>
  <c r="J15" i="2" s="1"/>
  <c r="I15" i="1"/>
  <c r="G15" i="1" s="1"/>
  <c r="S17" i="1"/>
  <c r="G35" i="1"/>
  <c r="Q17" i="1"/>
  <c r="W17" i="1"/>
  <c r="I14" i="1"/>
  <c r="G14" i="1" s="1"/>
  <c r="O17" i="1"/>
  <c r="O35" i="1"/>
  <c r="K17" i="1"/>
  <c r="I13" i="1"/>
  <c r="G13" i="1" s="1"/>
  <c r="I17" i="1" l="1"/>
  <c r="G17" i="1" s="1"/>
</calcChain>
</file>

<file path=xl/sharedStrings.xml><?xml version="1.0" encoding="utf-8"?>
<sst xmlns="http://schemas.openxmlformats.org/spreadsheetml/2006/main" count="79" uniqueCount="56">
  <si>
    <t>ATMOS ENERGY CORPORATION</t>
  </si>
  <si>
    <t>ALL COMPANIES</t>
  </si>
  <si>
    <t>A. Composite Allocation Factor:</t>
  </si>
  <si>
    <t>Total</t>
  </si>
  <si>
    <t>West Tex  Div</t>
  </si>
  <si>
    <t>CO/KS Div</t>
  </si>
  <si>
    <t>LA Div 007</t>
  </si>
  <si>
    <t>LA Div 077</t>
  </si>
  <si>
    <t>Kentucky/ MidStates Div</t>
  </si>
  <si>
    <t>Mississippi Div</t>
  </si>
  <si>
    <t xml:space="preserve">Mid-Tex  Div </t>
  </si>
  <si>
    <t>Atmos P/L</t>
  </si>
  <si>
    <t>UCG Storage</t>
  </si>
  <si>
    <t>TLGP</t>
  </si>
  <si>
    <t>Remaining non reg</t>
  </si>
  <si>
    <t>Gross Direct PP&amp;E</t>
  </si>
  <si>
    <t>$</t>
  </si>
  <si>
    <t>Average Number of Customers</t>
  </si>
  <si>
    <t>#</t>
  </si>
  <si>
    <t>Total O&amp;M Expense *</t>
  </si>
  <si>
    <t>(* w/o Allocation )</t>
  </si>
  <si>
    <t>Total Composite Factor</t>
  </si>
  <si>
    <t>%</t>
  </si>
  <si>
    <t>Total O&amp;M Expense</t>
  </si>
  <si>
    <t>Atmos Energy Corporation</t>
  </si>
  <si>
    <t xml:space="preserve">Atmos Energy Mid States Div </t>
  </si>
  <si>
    <t xml:space="preserve">Development of Allocation Factors </t>
  </si>
  <si>
    <t>Div #</t>
  </si>
  <si>
    <t>Division Name</t>
  </si>
  <si>
    <t>Percent of MidStates Property</t>
  </si>
  <si>
    <t>Percent of MidStates  O &amp; M</t>
  </si>
  <si>
    <t>Percent of MidStates  Customers</t>
  </si>
  <si>
    <t>STAT Sub account for customers</t>
  </si>
  <si>
    <t>MidStates Allocation Percent</t>
  </si>
  <si>
    <t>(1)</t>
  </si>
  <si>
    <t>(2)</t>
  </si>
  <si>
    <t>(3)</t>
  </si>
  <si>
    <t>(4)</t>
  </si>
  <si>
    <t>(5)</t>
  </si>
  <si>
    <t>(6)</t>
  </si>
  <si>
    <t>(7)</t>
  </si>
  <si>
    <t>09</t>
  </si>
  <si>
    <t>KENTUCKY</t>
  </si>
  <si>
    <t>91C09</t>
  </si>
  <si>
    <t>TENNESSEE</t>
  </si>
  <si>
    <t>91C93</t>
  </si>
  <si>
    <t>VIRGINIA</t>
  </si>
  <si>
    <t>91C96</t>
  </si>
  <si>
    <t>AELIG</t>
  </si>
  <si>
    <t>WKG Storage</t>
  </si>
  <si>
    <t>Allocation of Atmos Corporate (Co. # 10) Cost Based on 12 Month Period Ended 9/30/18</t>
  </si>
  <si>
    <t>Total Composite Factor for FY 2019</t>
  </si>
  <si>
    <t>Effective October 1, 2018</t>
  </si>
  <si>
    <t>Sept ' 18 Direct Property Plant &amp; Equipment</t>
  </si>
  <si>
    <t>YE Sept '18 Total O &amp;M w/o 922</t>
  </si>
  <si>
    <t>YE Sept '18 Avg Number of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</si>
</sst>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  <numFmt numFmtId="166" formatCode="0.00000"/>
    <numFmt numFmtId="167" formatCode="#,##0.00000_);[Red]\(#,##0.00000\)"/>
    <numFmt numFmtId="168" formatCode="0.00000_);[Red]\(0.00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10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49" fontId="3" fillId="0" borderId="0" xfId="1" applyNumberFormat="1" applyFont="1" applyFill="1" applyAlignment="1">
      <alignment horizontal="centerContinuous"/>
    </xf>
    <xf numFmtId="49" fontId="3" fillId="0" borderId="0" xfId="1" applyNumberFormat="1" applyFont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49" fontId="5" fillId="0" borderId="0" xfId="1" applyNumberFormat="1" applyFont="1" applyFill="1" applyAlignment="1">
      <alignment horizontal="center"/>
    </xf>
    <xf numFmtId="0" fontId="5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1" applyNumberFormat="1" applyFont="1" applyFill="1"/>
    <xf numFmtId="0" fontId="2" fillId="0" borderId="0" xfId="0" applyFont="1" applyFill="1"/>
    <xf numFmtId="9" fontId="3" fillId="0" borderId="0" xfId="2" applyFont="1" applyFill="1"/>
    <xf numFmtId="0" fontId="3" fillId="0" borderId="1" xfId="0" applyFont="1" applyFill="1" applyBorder="1" applyAlignment="1">
      <alignment horizontal="left"/>
    </xf>
    <xf numFmtId="0" fontId="5" fillId="0" borderId="0" xfId="1" applyNumberFormat="1" applyFont="1" applyFill="1" applyAlignment="1">
      <alignment horizontal="left"/>
    </xf>
    <xf numFmtId="0" fontId="5" fillId="0" borderId="0" xfId="1" quotePrefix="1" applyNumberFormat="1" applyFont="1" applyFill="1" applyAlignment="1">
      <alignment horizontal="left"/>
    </xf>
    <xf numFmtId="9" fontId="3" fillId="0" borderId="0" xfId="2" quotePrefix="1" applyFont="1" applyFill="1" applyAlignment="1">
      <alignment horizontal="left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/>
    <xf numFmtId="164" fontId="7" fillId="0" borderId="0" xfId="1" applyNumberFormat="1" applyFont="1" applyFill="1" applyBorder="1"/>
    <xf numFmtId="164" fontId="5" fillId="0" borderId="0" xfId="0" applyNumberFormat="1" applyFont="1" applyFill="1" applyBorder="1"/>
    <xf numFmtId="10" fontId="3" fillId="0" borderId="2" xfId="2" applyNumberFormat="1" applyFont="1" applyFill="1" applyBorder="1"/>
    <xf numFmtId="10" fontId="3" fillId="0" borderId="0" xfId="2" applyNumberFormat="1" applyFont="1" applyFill="1" applyBorder="1"/>
    <xf numFmtId="164" fontId="5" fillId="0" borderId="0" xfId="1" applyNumberFormat="1" applyFont="1" applyFill="1"/>
    <xf numFmtId="10" fontId="3" fillId="0" borderId="0" xfId="2" applyNumberFormat="1" applyFont="1" applyFill="1"/>
    <xf numFmtId="164" fontId="3" fillId="0" borderId="0" xfId="1" applyNumberFormat="1" applyFont="1" applyFill="1" applyAlignment="1">
      <alignment horizontal="centerContinuous"/>
    </xf>
    <xf numFmtId="164" fontId="5" fillId="0" borderId="0" xfId="1" applyNumberFormat="1" applyFont="1" applyFill="1" applyAlignment="1"/>
    <xf numFmtId="164" fontId="5" fillId="0" borderId="0" xfId="1" applyNumberFormat="1" applyFont="1" applyFill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164" fontId="8" fillId="0" borderId="0" xfId="1" applyNumberFormat="1" applyFont="1" applyFill="1" applyBorder="1"/>
    <xf numFmtId="165" fontId="5" fillId="0" borderId="0" xfId="1" applyNumberFormat="1" applyFont="1" applyFill="1"/>
    <xf numFmtId="10" fontId="3" fillId="0" borderId="2" xfId="1" applyNumberFormat="1" applyFont="1" applyFill="1" applyBorder="1"/>
    <xf numFmtId="10" fontId="3" fillId="0" borderId="0" xfId="1" applyNumberFormat="1" applyFont="1" applyFill="1" applyBorder="1"/>
    <xf numFmtId="164" fontId="8" fillId="0" borderId="0" xfId="1" applyNumberFormat="1" applyFont="1" applyFill="1"/>
    <xf numFmtId="164" fontId="5" fillId="0" borderId="0" xfId="0" applyNumberFormat="1" applyFont="1" applyFill="1"/>
    <xf numFmtId="0" fontId="3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10" fontId="5" fillId="0" borderId="2" xfId="2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9" fillId="0" borderId="0" xfId="1" applyNumberFormat="1" applyFont="1" applyFill="1" applyBorder="1"/>
    <xf numFmtId="40" fontId="3" fillId="0" borderId="0" xfId="0" applyNumberFormat="1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9" fontId="3" fillId="0" borderId="0" xfId="2" applyFont="1" applyFill="1" applyBorder="1"/>
    <xf numFmtId="0" fontId="5" fillId="0" borderId="0" xfId="0" applyFont="1" applyFill="1" applyBorder="1" applyAlignment="1">
      <alignment horizontal="center" wrapText="1"/>
    </xf>
    <xf numFmtId="164" fontId="3" fillId="0" borderId="2" xfId="1" applyNumberFormat="1" applyFont="1" applyFill="1" applyBorder="1"/>
    <xf numFmtId="164" fontId="5" fillId="0" borderId="2" xfId="1" applyNumberFormat="1" applyFont="1" applyFill="1" applyBorder="1"/>
    <xf numFmtId="164" fontId="5" fillId="0" borderId="3" xfId="1" applyNumberFormat="1" applyFont="1" applyFill="1" applyBorder="1"/>
    <xf numFmtId="10" fontId="5" fillId="0" borderId="0" xfId="0" applyNumberFormat="1" applyFont="1" applyFill="1" applyBorder="1"/>
    <xf numFmtId="0" fontId="0" fillId="0" borderId="4" xfId="0" applyFill="1" applyBorder="1"/>
    <xf numFmtId="0" fontId="2" fillId="0" borderId="4" xfId="0" quotePrefix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quotePrefix="1" applyFill="1" applyAlignment="1">
      <alignment horizontal="center" wrapText="1"/>
    </xf>
    <xf numFmtId="0" fontId="11" fillId="0" borderId="0" xfId="0" quotePrefix="1" applyFont="1" applyFill="1" applyAlignment="1">
      <alignment horizontal="center" wrapText="1"/>
    </xf>
    <xf numFmtId="0" fontId="11" fillId="0" borderId="0" xfId="0" applyFont="1" applyFill="1"/>
    <xf numFmtId="0" fontId="0" fillId="0" borderId="0" xfId="0" quotePrefix="1" applyFill="1" applyAlignment="1">
      <alignment horizontal="right"/>
    </xf>
    <xf numFmtId="37" fontId="0" fillId="0" borderId="0" xfId="0" applyNumberFormat="1" applyFill="1"/>
    <xf numFmtId="166" fontId="0" fillId="0" borderId="0" xfId="0" applyNumberFormat="1" applyFill="1"/>
    <xf numFmtId="164" fontId="1" fillId="0" borderId="0" xfId="1" applyNumberFormat="1" applyFill="1"/>
    <xf numFmtId="167" fontId="0" fillId="0" borderId="0" xfId="0" applyNumberFormat="1" applyFill="1"/>
    <xf numFmtId="168" fontId="0" fillId="0" borderId="0" xfId="0" applyNumberFormat="1" applyFill="1"/>
    <xf numFmtId="168" fontId="2" fillId="0" borderId="0" xfId="0" applyNumberFormat="1" applyFont="1" applyFill="1"/>
    <xf numFmtId="168" fontId="11" fillId="0" borderId="0" xfId="0" applyNumberFormat="1" applyFont="1" applyFill="1"/>
    <xf numFmtId="0" fontId="0" fillId="0" borderId="0" xfId="0" applyFill="1" applyAlignment="1">
      <alignment horizontal="right"/>
    </xf>
    <xf numFmtId="39" fontId="0" fillId="0" borderId="4" xfId="0" applyNumberFormat="1" applyFill="1" applyBorder="1"/>
    <xf numFmtId="166" fontId="0" fillId="0" borderId="4" xfId="0" applyNumberFormat="1" applyFill="1" applyBorder="1"/>
    <xf numFmtId="40" fontId="0" fillId="0" borderId="4" xfId="0" applyNumberFormat="1" applyFill="1" applyBorder="1"/>
    <xf numFmtId="167" fontId="0" fillId="0" borderId="4" xfId="0" applyNumberFormat="1" applyFill="1" applyBorder="1"/>
    <xf numFmtId="37" fontId="0" fillId="0" borderId="4" xfId="0" applyNumberFormat="1" applyFill="1" applyBorder="1"/>
    <xf numFmtId="168" fontId="0" fillId="0" borderId="4" xfId="0" applyNumberFormat="1" applyFill="1" applyBorder="1"/>
    <xf numFmtId="168" fontId="11" fillId="0" borderId="4" xfId="0" applyNumberFormat="1" applyFont="1" applyFill="1" applyBorder="1"/>
    <xf numFmtId="39" fontId="0" fillId="0" borderId="0" xfId="0" applyNumberFormat="1" applyFill="1"/>
    <xf numFmtId="40" fontId="0" fillId="0" borderId="0" xfId="0" applyNumberFormat="1" applyFill="1"/>
    <xf numFmtId="37" fontId="1" fillId="0" borderId="0" xfId="1" applyNumberFormat="1" applyFill="1"/>
    <xf numFmtId="164" fontId="0" fillId="0" borderId="0" xfId="0" applyNumberFormat="1" applyFill="1"/>
    <xf numFmtId="0" fontId="10" fillId="0" borderId="0" xfId="0" applyFont="1" applyFill="1" applyAlignment="1">
      <alignment horizontal="center"/>
    </xf>
    <xf numFmtId="0" fontId="10" fillId="0" borderId="0" xfId="0" quotePrefix="1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zoomScaleNormal="100" zoomScaleSheetLayoutView="80" workbookViewId="0">
      <selection activeCell="A3" sqref="E3"/>
    </sheetView>
  </sheetViews>
  <sheetFormatPr defaultRowHeight="15" x14ac:dyDescent="0.25"/>
  <cols>
    <col min="1" max="2" width="9.140625" style="18"/>
    <col min="3" max="3" width="29.28515625" style="18" bestFit="1" customWidth="1"/>
    <col min="4" max="6" width="9.140625" style="18"/>
    <col min="7" max="7" width="20.85546875" style="18" bestFit="1" customWidth="1"/>
    <col min="8" max="8" width="9.140625" style="18"/>
    <col min="9" max="9" width="13" style="18" bestFit="1" customWidth="1"/>
    <col min="10" max="10" width="9.140625" style="18"/>
    <col min="11" max="11" width="13.7109375" style="18" bestFit="1" customWidth="1"/>
    <col min="12" max="12" width="9.140625" style="18"/>
    <col min="13" max="13" width="14.42578125" style="18" bestFit="1" customWidth="1"/>
    <col min="14" max="14" width="9.140625" style="18"/>
    <col min="15" max="15" width="13.42578125" style="18" bestFit="1" customWidth="1"/>
    <col min="16" max="16" width="9.140625" style="18"/>
    <col min="17" max="17" width="15" style="18" customWidth="1"/>
    <col min="18" max="18" width="9.140625" style="18"/>
    <col min="19" max="19" width="13.42578125" style="18" bestFit="1" customWidth="1"/>
    <col min="20" max="20" width="9.140625" style="18"/>
    <col min="21" max="21" width="14.85546875" style="18" bestFit="1" customWidth="1"/>
    <col min="22" max="22" width="9.140625" style="18"/>
    <col min="23" max="23" width="15.140625" style="18" bestFit="1" customWidth="1"/>
    <col min="24" max="24" width="9.140625" style="18"/>
    <col min="25" max="25" width="9.28515625" style="18" bestFit="1" customWidth="1"/>
    <col min="26" max="26" width="9.140625" style="18"/>
    <col min="27" max="27" width="11.5703125" style="18" bestFit="1" customWidth="1"/>
    <col min="28" max="28" width="9.140625" style="18"/>
    <col min="29" max="29" width="12" style="18" bestFit="1" customWidth="1"/>
    <col min="30" max="30" width="9.140625" style="18"/>
    <col min="31" max="31" width="12.5703125" style="18" bestFit="1" customWidth="1"/>
    <col min="32" max="32" width="9.140625" style="18"/>
    <col min="33" max="33" width="12.28515625" style="18" bestFit="1" customWidth="1"/>
  </cols>
  <sheetData>
    <row r="1" spans="1:33" x14ac:dyDescent="0.25">
      <c r="A1" s="1" t="s">
        <v>0</v>
      </c>
      <c r="B1" s="6"/>
      <c r="C1" s="6"/>
      <c r="D1" s="6"/>
      <c r="E1" s="6"/>
      <c r="F1" s="6"/>
      <c r="G1" s="6"/>
      <c r="H1" s="6"/>
      <c r="I1" s="29"/>
      <c r="J1" s="6"/>
      <c r="K1" s="6"/>
      <c r="L1" s="6"/>
      <c r="M1" s="6"/>
      <c r="N1" s="40"/>
      <c r="O1" s="6"/>
      <c r="P1" s="40"/>
      <c r="Q1" s="6"/>
      <c r="R1" s="40"/>
      <c r="S1" s="7"/>
      <c r="T1" s="40"/>
      <c r="U1" s="6"/>
      <c r="V1" s="40"/>
      <c r="W1" s="6"/>
      <c r="X1" s="40"/>
      <c r="Y1" s="45"/>
      <c r="Z1" s="46"/>
      <c r="AA1" s="46"/>
      <c r="AB1" s="46"/>
      <c r="AC1" s="6"/>
      <c r="AD1" s="6"/>
      <c r="AE1" s="46"/>
      <c r="AF1" s="46"/>
      <c r="AG1" s="46"/>
    </row>
    <row r="2" spans="1:33" x14ac:dyDescent="0.25">
      <c r="A2" s="1" t="s">
        <v>50</v>
      </c>
      <c r="B2" s="6"/>
      <c r="C2" s="6"/>
      <c r="D2" s="6"/>
      <c r="E2" s="6"/>
      <c r="F2" s="6"/>
      <c r="G2" s="6"/>
      <c r="H2" s="6"/>
      <c r="I2" s="29"/>
      <c r="J2" s="6"/>
      <c r="K2" s="6"/>
      <c r="L2" s="6"/>
      <c r="M2" s="6"/>
      <c r="N2" s="40"/>
      <c r="O2" s="6"/>
      <c r="P2" s="40"/>
      <c r="Q2" s="6"/>
      <c r="R2" s="40"/>
      <c r="S2" s="7"/>
      <c r="T2" s="40"/>
      <c r="U2" s="6"/>
      <c r="V2" s="40"/>
      <c r="W2" s="6"/>
      <c r="X2" s="40"/>
      <c r="Y2" s="6"/>
      <c r="Z2" s="46"/>
      <c r="AA2" s="46"/>
      <c r="AB2" s="46"/>
      <c r="AC2" s="6"/>
      <c r="AD2" s="6"/>
      <c r="AE2" s="46"/>
      <c r="AF2" s="46"/>
      <c r="AG2" s="46"/>
    </row>
    <row r="3" spans="1:33" x14ac:dyDescent="0.25">
      <c r="A3" s="2"/>
      <c r="B3" s="7"/>
      <c r="C3" s="7"/>
      <c r="D3" s="7"/>
      <c r="E3" s="7"/>
      <c r="F3" s="7"/>
      <c r="G3" s="7"/>
      <c r="H3" s="7"/>
      <c r="I3" s="30"/>
      <c r="J3" s="7"/>
      <c r="K3" s="7"/>
      <c r="L3" s="7"/>
      <c r="M3" s="7"/>
      <c r="N3" s="41"/>
      <c r="O3" s="7"/>
      <c r="P3" s="41"/>
      <c r="Q3" s="7"/>
      <c r="R3" s="41"/>
      <c r="S3" s="7"/>
      <c r="T3" s="41"/>
      <c r="U3" s="7"/>
      <c r="V3" s="41"/>
      <c r="W3" s="7"/>
      <c r="X3" s="41"/>
      <c r="Y3" s="7"/>
      <c r="Z3" s="7"/>
      <c r="AA3" s="7"/>
      <c r="AB3" s="7"/>
      <c r="AC3" s="7"/>
      <c r="AD3" s="7"/>
      <c r="AE3" s="7"/>
      <c r="AF3" s="7"/>
      <c r="AG3" s="7"/>
    </row>
    <row r="4" spans="1:33" x14ac:dyDescent="0.25">
      <c r="A4" s="2"/>
      <c r="B4" s="8"/>
      <c r="C4" s="8"/>
      <c r="D4" s="8"/>
      <c r="E4" s="8"/>
      <c r="F4" s="8"/>
      <c r="G4" s="8"/>
      <c r="H4" s="8"/>
      <c r="I4" s="31">
        <v>30</v>
      </c>
      <c r="J4" s="8"/>
      <c r="K4" s="8">
        <v>60</v>
      </c>
      <c r="L4" s="8"/>
      <c r="M4" s="8">
        <v>20</v>
      </c>
      <c r="N4" s="20"/>
      <c r="O4" s="8">
        <v>20</v>
      </c>
      <c r="P4" s="20"/>
      <c r="Q4" s="8">
        <v>50</v>
      </c>
      <c r="R4" s="20"/>
      <c r="S4" s="8">
        <v>70</v>
      </c>
      <c r="T4" s="20"/>
      <c r="U4" s="8">
        <v>80</v>
      </c>
      <c r="V4" s="20"/>
      <c r="W4" s="8">
        <v>180</v>
      </c>
      <c r="X4" s="20"/>
    </row>
    <row r="5" spans="1:33" ht="15.75" x14ac:dyDescent="0.25">
      <c r="A5" s="2"/>
      <c r="B5" s="8"/>
      <c r="C5" s="14" t="s">
        <v>1</v>
      </c>
      <c r="D5" s="8"/>
      <c r="E5" s="19"/>
      <c r="F5" s="19"/>
      <c r="G5" s="19"/>
      <c r="H5" s="1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33" ht="26.25" x14ac:dyDescent="0.25">
      <c r="A6" s="3" t="s">
        <v>2</v>
      </c>
      <c r="B6" s="9"/>
      <c r="C6" s="12"/>
      <c r="D6" s="8"/>
      <c r="E6" s="20"/>
      <c r="F6" s="8"/>
      <c r="G6" s="21" t="s">
        <v>3</v>
      </c>
      <c r="H6" s="8"/>
      <c r="I6" s="32" t="s">
        <v>4</v>
      </c>
      <c r="J6" s="8"/>
      <c r="K6" s="21" t="s">
        <v>5</v>
      </c>
      <c r="L6" s="8"/>
      <c r="M6" s="21" t="s">
        <v>6</v>
      </c>
      <c r="N6" s="20"/>
      <c r="O6" s="21" t="s">
        <v>7</v>
      </c>
      <c r="P6" s="20"/>
      <c r="Q6" s="42" t="s">
        <v>8</v>
      </c>
      <c r="R6" s="20"/>
      <c r="S6" s="21" t="s">
        <v>9</v>
      </c>
      <c r="T6" s="20"/>
      <c r="U6" s="21" t="s">
        <v>10</v>
      </c>
      <c r="V6" s="20"/>
      <c r="W6" s="43" t="s">
        <v>11</v>
      </c>
      <c r="X6" s="20"/>
    </row>
    <row r="7" spans="1:33" x14ac:dyDescent="0.25">
      <c r="A7" s="4"/>
      <c r="B7" s="10"/>
      <c r="C7" s="10"/>
      <c r="D7" s="10"/>
      <c r="E7" s="10"/>
      <c r="F7" s="10"/>
      <c r="G7" s="22"/>
      <c r="H7" s="22"/>
      <c r="I7" s="33"/>
      <c r="J7" s="10"/>
      <c r="K7" s="10"/>
      <c r="L7" s="10"/>
      <c r="M7" s="10"/>
      <c r="N7" s="22"/>
      <c r="O7" s="10"/>
      <c r="P7" s="22"/>
      <c r="Q7" s="10"/>
      <c r="R7" s="22"/>
      <c r="S7" s="10"/>
      <c r="T7" s="22"/>
      <c r="U7" s="10"/>
      <c r="V7" s="22"/>
      <c r="W7" s="10"/>
      <c r="X7" s="22"/>
    </row>
    <row r="8" spans="1:33" x14ac:dyDescent="0.25">
      <c r="A8" s="4"/>
      <c r="B8" s="11"/>
      <c r="C8" s="16" t="s">
        <v>15</v>
      </c>
      <c r="E8" s="11" t="s">
        <v>16</v>
      </c>
      <c r="F8" s="11"/>
      <c r="G8" s="49">
        <f>SUM(I8:W8)+SUM(G26:O26)</f>
        <v>12573710908.940001</v>
      </c>
      <c r="H8" s="33"/>
      <c r="I8" s="50">
        <v>866314422.76999998</v>
      </c>
      <c r="J8" s="27"/>
      <c r="K8" s="50">
        <v>661854692.91999996</v>
      </c>
      <c r="L8" s="27"/>
      <c r="M8" s="50">
        <v>296334708.74000001</v>
      </c>
      <c r="N8" s="33"/>
      <c r="O8" s="50">
        <v>741728221.26999998</v>
      </c>
      <c r="P8" s="33"/>
      <c r="Q8" s="50">
        <v>1307707629.77</v>
      </c>
      <c r="R8" s="33"/>
      <c r="S8" s="50">
        <v>719689913.32000005</v>
      </c>
      <c r="T8" s="33"/>
      <c r="U8" s="50">
        <v>4801661216.3400002</v>
      </c>
      <c r="V8" s="33"/>
      <c r="W8" s="50">
        <v>3116978245.5999999</v>
      </c>
      <c r="X8" s="33"/>
    </row>
    <row r="9" spans="1:33" x14ac:dyDescent="0.25">
      <c r="A9" s="4"/>
      <c r="B9" s="11"/>
      <c r="C9" s="11" t="s">
        <v>17</v>
      </c>
      <c r="E9" s="11" t="s">
        <v>18</v>
      </c>
      <c r="F9" s="11"/>
      <c r="G9" s="49">
        <f t="shared" ref="G9:G10" si="0">SUM(I9:W9)+SUM(G27:O27)</f>
        <v>3149956</v>
      </c>
      <c r="H9" s="33"/>
      <c r="I9" s="51">
        <v>303294</v>
      </c>
      <c r="J9" s="27"/>
      <c r="K9" s="50">
        <v>255674</v>
      </c>
      <c r="L9" s="27"/>
      <c r="M9" s="50">
        <v>73846</v>
      </c>
      <c r="N9" s="33"/>
      <c r="O9" s="50">
        <v>276799</v>
      </c>
      <c r="P9" s="33"/>
      <c r="Q9" s="50">
        <v>346061</v>
      </c>
      <c r="R9" s="33"/>
      <c r="S9" s="50">
        <v>247537</v>
      </c>
      <c r="T9" s="33"/>
      <c r="U9" s="50">
        <v>1646161</v>
      </c>
      <c r="V9" s="33"/>
      <c r="W9" s="50">
        <v>322</v>
      </c>
      <c r="X9" s="33"/>
    </row>
    <row r="10" spans="1:33" x14ac:dyDescent="0.25">
      <c r="A10" s="4"/>
      <c r="B10" s="11"/>
      <c r="C10" s="16" t="s">
        <v>19</v>
      </c>
      <c r="E10" s="11" t="s">
        <v>16</v>
      </c>
      <c r="F10" s="11"/>
      <c r="G10" s="49">
        <f t="shared" si="0"/>
        <v>428248523.94</v>
      </c>
      <c r="H10" s="33"/>
      <c r="I10" s="51">
        <v>34567940.380000003</v>
      </c>
      <c r="J10" s="27"/>
      <c r="K10" s="50">
        <v>28527236.129999999</v>
      </c>
      <c r="L10" s="27"/>
      <c r="M10" s="51">
        <v>9162448.5399999991</v>
      </c>
      <c r="N10" s="33"/>
      <c r="O10" s="51">
        <v>24519962.809999999</v>
      </c>
      <c r="P10" s="33"/>
      <c r="Q10" s="50">
        <v>40023338.939999998</v>
      </c>
      <c r="R10" s="33"/>
      <c r="S10" s="50">
        <v>34119971.969999999</v>
      </c>
      <c r="T10" s="33"/>
      <c r="U10" s="50">
        <v>138435129.5</v>
      </c>
      <c r="V10" s="33"/>
      <c r="W10" s="50">
        <v>116178894.13</v>
      </c>
      <c r="X10" s="33"/>
    </row>
    <row r="11" spans="1:33" x14ac:dyDescent="0.25">
      <c r="A11" s="4"/>
      <c r="B11" s="11"/>
      <c r="C11" s="15" t="s">
        <v>20</v>
      </c>
      <c r="E11" s="11"/>
      <c r="F11" s="11"/>
      <c r="G11" s="23"/>
      <c r="H11" s="27"/>
      <c r="I11" s="34"/>
      <c r="J11" s="38"/>
      <c r="K11" s="34"/>
      <c r="L11" s="38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44"/>
      <c r="X11" s="34"/>
    </row>
    <row r="12" spans="1:33" x14ac:dyDescent="0.25">
      <c r="A12" s="5" t="s">
        <v>21</v>
      </c>
      <c r="B12" s="12"/>
      <c r="C12" s="10"/>
      <c r="E12" s="10"/>
      <c r="F12" s="10"/>
      <c r="G12" s="24"/>
      <c r="H12" s="10"/>
      <c r="I12" s="35"/>
      <c r="J12" s="10"/>
      <c r="K12" s="39"/>
      <c r="L12" s="10"/>
      <c r="M12" s="10"/>
      <c r="N12" s="22"/>
      <c r="O12" s="10"/>
      <c r="P12" s="22"/>
      <c r="Q12" s="39"/>
      <c r="R12" s="22"/>
      <c r="S12" s="10"/>
      <c r="T12" s="22"/>
      <c r="U12" s="10"/>
      <c r="V12" s="22"/>
      <c r="W12" s="10"/>
      <c r="X12" s="22"/>
    </row>
    <row r="13" spans="1:33" x14ac:dyDescent="0.25">
      <c r="A13" s="4"/>
      <c r="B13" s="13"/>
      <c r="C13" s="16" t="s">
        <v>15</v>
      </c>
      <c r="E13" s="13" t="s">
        <v>22</v>
      </c>
      <c r="F13" s="13"/>
      <c r="G13" s="25">
        <f>SUM(I13:W13)+SUM(G31:O31)</f>
        <v>1</v>
      </c>
      <c r="H13" s="28"/>
      <c r="I13" s="36">
        <f>1-(SUM(K13:W13)+SUM(G31:O31))</f>
        <v>6.8899999999999961E-2</v>
      </c>
      <c r="J13" s="28"/>
      <c r="K13" s="25">
        <f>ROUND(K8/$G$8,4)</f>
        <v>5.2600000000000001E-2</v>
      </c>
      <c r="L13" s="28"/>
      <c r="M13" s="25">
        <f>ROUND(M8/$G$8,4)</f>
        <v>2.3599999999999999E-2</v>
      </c>
      <c r="N13" s="26"/>
      <c r="O13" s="25">
        <f>ROUND(O8/$G$8,4)</f>
        <v>5.8999999999999997E-2</v>
      </c>
      <c r="P13" s="26"/>
      <c r="Q13" s="25">
        <f>ROUND(Q8/$G$8,4)</f>
        <v>0.104</v>
      </c>
      <c r="R13" s="26"/>
      <c r="S13" s="25">
        <f>ROUND(S8/$G$8,4)</f>
        <v>5.7200000000000001E-2</v>
      </c>
      <c r="T13" s="26"/>
      <c r="U13" s="25">
        <f>ROUND(U8/$G$8,4)</f>
        <v>0.38190000000000002</v>
      </c>
      <c r="V13" s="26"/>
      <c r="W13" s="25">
        <f>ROUND(W8/$G$8,4)</f>
        <v>0.24790000000000001</v>
      </c>
      <c r="X13" s="26"/>
    </row>
    <row r="14" spans="1:33" x14ac:dyDescent="0.25">
      <c r="A14" s="4"/>
      <c r="B14" s="13"/>
      <c r="C14" s="11" t="s">
        <v>17</v>
      </c>
      <c r="E14" s="13" t="s">
        <v>22</v>
      </c>
      <c r="F14" s="13"/>
      <c r="G14" s="25">
        <f>SUM(I14:W14)+SUM(G32:O32)</f>
        <v>1</v>
      </c>
      <c r="H14" s="28"/>
      <c r="I14" s="36">
        <f>1-(SUM(K14:W14)+SUM(G32:O32))</f>
        <v>9.6200000000000063E-2</v>
      </c>
      <c r="J14" s="28"/>
      <c r="K14" s="25">
        <f>ROUND(K9/$G$9,4)</f>
        <v>8.1199999999999994E-2</v>
      </c>
      <c r="L14" s="28"/>
      <c r="M14" s="25">
        <f>ROUND(M9/$G$9,4)</f>
        <v>2.3400000000000001E-2</v>
      </c>
      <c r="N14" s="26"/>
      <c r="O14" s="25">
        <f>ROUND(O9/$G$9,4)</f>
        <v>8.7900000000000006E-2</v>
      </c>
      <c r="P14" s="26"/>
      <c r="Q14" s="25">
        <f>ROUND(Q9/$G$9,4)</f>
        <v>0.1099</v>
      </c>
      <c r="R14" s="26"/>
      <c r="S14" s="25">
        <f>ROUND(S9/$G$9,4)</f>
        <v>7.8600000000000003E-2</v>
      </c>
      <c r="T14" s="26"/>
      <c r="U14" s="25">
        <f>ROUND(U9/$G$9,4)</f>
        <v>0.52259999999999995</v>
      </c>
      <c r="V14" s="26"/>
      <c r="W14" s="25">
        <f>ROUND(W9/$G$9,4)</f>
        <v>1E-4</v>
      </c>
      <c r="X14" s="26"/>
    </row>
    <row r="15" spans="1:33" x14ac:dyDescent="0.25">
      <c r="A15" s="4"/>
      <c r="B15" s="13"/>
      <c r="C15" s="16" t="s">
        <v>23</v>
      </c>
      <c r="E15" s="13" t="s">
        <v>22</v>
      </c>
      <c r="F15" s="13"/>
      <c r="G15" s="25">
        <f>SUM(I15:W15)+SUM(G33:O33)</f>
        <v>1.0000000000000002</v>
      </c>
      <c r="H15" s="28"/>
      <c r="I15" s="36">
        <f>1-(SUM(K15:W15)+SUM(G33:O33))</f>
        <v>8.0600000000000116E-2</v>
      </c>
      <c r="J15" s="28"/>
      <c r="K15" s="25">
        <f>ROUND(K10/$G$10,4)</f>
        <v>6.6600000000000006E-2</v>
      </c>
      <c r="L15" s="28"/>
      <c r="M15" s="25">
        <f>ROUND(M10/$G$10,4)</f>
        <v>2.1399999999999999E-2</v>
      </c>
      <c r="N15" s="26"/>
      <c r="O15" s="25">
        <f>ROUND(O10/$G$10,4)</f>
        <v>5.7299999999999997E-2</v>
      </c>
      <c r="P15" s="26"/>
      <c r="Q15" s="25">
        <f>ROUND(Q10/$G$10,4)</f>
        <v>9.35E-2</v>
      </c>
      <c r="R15" s="26"/>
      <c r="S15" s="25">
        <f>ROUND(S10/$G$10,4)</f>
        <v>7.9699999999999993E-2</v>
      </c>
      <c r="T15" s="26"/>
      <c r="U15" s="25">
        <f>ROUND(U10/$G$10,4)</f>
        <v>0.32329999999999998</v>
      </c>
      <c r="V15" s="26"/>
      <c r="W15" s="25">
        <f>ROUND(W10/$G$10,4)</f>
        <v>0.27129999999999999</v>
      </c>
      <c r="X15" s="26"/>
    </row>
    <row r="16" spans="1:33" x14ac:dyDescent="0.25">
      <c r="A16" s="4"/>
      <c r="B16" s="13"/>
      <c r="C16" s="17"/>
      <c r="E16" s="13"/>
      <c r="F16" s="13"/>
      <c r="G16" s="26"/>
      <c r="H16" s="26"/>
      <c r="I16" s="37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5">
      <c r="A17" s="4"/>
      <c r="B17" s="13"/>
      <c r="C17" s="17" t="s">
        <v>51</v>
      </c>
      <c r="E17" s="13" t="s">
        <v>22</v>
      </c>
      <c r="F17" s="13"/>
      <c r="G17" s="25">
        <f>SUM(I17:W17)+SUM(G35:O35)</f>
        <v>1</v>
      </c>
      <c r="H17" s="28"/>
      <c r="I17" s="36">
        <f>1-(SUM(K17:W17)+SUM(G35:O35))</f>
        <v>8.1899999999999973E-2</v>
      </c>
      <c r="J17" s="28"/>
      <c r="K17" s="25">
        <f>ROUND(AVERAGE(K13:K15),4)</f>
        <v>6.6799999999999998E-2</v>
      </c>
      <c r="L17" s="28"/>
      <c r="M17" s="25">
        <f>ROUND(AVERAGE(M13:M15),4)</f>
        <v>2.2800000000000001E-2</v>
      </c>
      <c r="N17" s="26"/>
      <c r="O17" s="25">
        <f>ROUND(AVERAGE(O13:O15),4)</f>
        <v>6.8099999999999994E-2</v>
      </c>
      <c r="P17" s="26"/>
      <c r="Q17" s="25">
        <f>ROUND(AVERAGE(Q13:Q15),4)</f>
        <v>0.10249999999999999</v>
      </c>
      <c r="R17" s="26"/>
      <c r="S17" s="25">
        <f>ROUND(AVERAGE(S13:S15),4)</f>
        <v>7.1800000000000003E-2</v>
      </c>
      <c r="T17" s="26"/>
      <c r="U17" s="25">
        <f>ROUND(AVERAGE(U13:U15),4)</f>
        <v>0.4093</v>
      </c>
      <c r="V17" s="52"/>
      <c r="W17" s="25">
        <f>ROUND(AVERAGE(W13:W15),4)</f>
        <v>0.1731</v>
      </c>
      <c r="X17" s="36"/>
    </row>
    <row r="22" spans="1:24" x14ac:dyDescent="0.25">
      <c r="G22" s="8">
        <v>220</v>
      </c>
      <c r="H22" s="8"/>
      <c r="I22" s="8">
        <v>232</v>
      </c>
      <c r="J22" s="8"/>
      <c r="K22" s="8">
        <v>233</v>
      </c>
      <c r="L22" s="8"/>
      <c r="M22" s="8">
        <v>303</v>
      </c>
      <c r="N22" s="8"/>
      <c r="O22" s="8"/>
    </row>
    <row r="23" spans="1:24" x14ac:dyDescent="0.25">
      <c r="G23" s="8"/>
      <c r="H23" s="8"/>
      <c r="I23" s="8"/>
      <c r="J23" s="8"/>
      <c r="K23" s="8"/>
      <c r="L23" s="8"/>
      <c r="M23" s="8"/>
      <c r="N23" s="8"/>
      <c r="O23" s="20"/>
    </row>
    <row r="24" spans="1:24" x14ac:dyDescent="0.25">
      <c r="G24" s="21" t="s">
        <v>48</v>
      </c>
      <c r="H24" s="8"/>
      <c r="I24" s="43" t="s">
        <v>12</v>
      </c>
      <c r="J24" s="43"/>
      <c r="K24" s="43" t="s">
        <v>49</v>
      </c>
      <c r="L24" s="43"/>
      <c r="M24" s="43" t="s">
        <v>13</v>
      </c>
      <c r="N24" s="48"/>
      <c r="O24" s="8" t="s">
        <v>14</v>
      </c>
    </row>
    <row r="25" spans="1:24" x14ac:dyDescent="0.25">
      <c r="G25" s="10"/>
      <c r="K25" s="10"/>
      <c r="L25" s="10"/>
    </row>
    <row r="26" spans="1:24" x14ac:dyDescent="0.25">
      <c r="A26" s="4"/>
      <c r="B26" s="11"/>
      <c r="C26" s="16" t="s">
        <v>15</v>
      </c>
      <c r="E26" s="11" t="s">
        <v>16</v>
      </c>
      <c r="G26" s="50">
        <v>5060705.74</v>
      </c>
      <c r="H26" s="27"/>
      <c r="I26" s="50">
        <v>9686100.1399999987</v>
      </c>
      <c r="J26" s="50"/>
      <c r="K26" s="50">
        <v>15291746.26</v>
      </c>
      <c r="L26" s="50"/>
      <c r="M26" s="50">
        <v>22958458.649999999</v>
      </c>
      <c r="N26" s="33"/>
      <c r="O26" s="50">
        <v>8444847.4199999999</v>
      </c>
    </row>
    <row r="27" spans="1:24" x14ac:dyDescent="0.25">
      <c r="A27" s="4"/>
      <c r="B27" s="11"/>
      <c r="C27" s="11" t="s">
        <v>17</v>
      </c>
      <c r="E27" s="11" t="s">
        <v>18</v>
      </c>
      <c r="G27" s="50">
        <v>255</v>
      </c>
      <c r="H27" s="27"/>
      <c r="I27" s="50">
        <v>0</v>
      </c>
      <c r="J27" s="50"/>
      <c r="K27" s="50">
        <v>0</v>
      </c>
      <c r="L27" s="50"/>
      <c r="M27" s="50">
        <v>7</v>
      </c>
      <c r="N27" s="33"/>
      <c r="O27" s="50">
        <v>0</v>
      </c>
    </row>
    <row r="28" spans="1:24" x14ac:dyDescent="0.25">
      <c r="A28" s="4"/>
      <c r="B28" s="11"/>
      <c r="C28" s="16" t="s">
        <v>19</v>
      </c>
      <c r="E28" s="11" t="s">
        <v>16</v>
      </c>
      <c r="G28" s="51">
        <v>988324.33</v>
      </c>
      <c r="H28" s="27"/>
      <c r="I28" s="50">
        <v>312888.5</v>
      </c>
      <c r="J28" s="50"/>
      <c r="K28" s="50">
        <v>418240.5</v>
      </c>
      <c r="L28" s="50"/>
      <c r="M28" s="50">
        <v>984187.72</v>
      </c>
      <c r="N28" s="33"/>
      <c r="O28" s="50">
        <v>9960.4900000001071</v>
      </c>
    </row>
    <row r="29" spans="1:24" x14ac:dyDescent="0.25">
      <c r="A29" s="4"/>
      <c r="B29" s="11"/>
      <c r="C29" s="15" t="s">
        <v>20</v>
      </c>
      <c r="E29" s="11"/>
      <c r="G29" s="44"/>
      <c r="H29" s="44"/>
      <c r="I29" s="44"/>
      <c r="J29" s="44"/>
      <c r="K29" s="44"/>
      <c r="L29" s="44"/>
      <c r="M29" s="44"/>
      <c r="N29" s="44"/>
      <c r="O29" s="44"/>
    </row>
    <row r="30" spans="1:24" x14ac:dyDescent="0.25">
      <c r="A30" s="5" t="s">
        <v>21</v>
      </c>
      <c r="B30" s="12"/>
      <c r="C30" s="10"/>
      <c r="E30" s="10"/>
      <c r="G30" s="10"/>
      <c r="K30" s="10"/>
      <c r="L30" s="10"/>
    </row>
    <row r="31" spans="1:24" x14ac:dyDescent="0.25">
      <c r="A31" s="4"/>
      <c r="B31" s="13"/>
      <c r="C31" s="16" t="s">
        <v>15</v>
      </c>
      <c r="E31" s="13" t="s">
        <v>22</v>
      </c>
      <c r="G31" s="25">
        <f>ROUND(G26/$G$8,4)</f>
        <v>4.0000000000000002E-4</v>
      </c>
      <c r="H31" s="13"/>
      <c r="I31" s="25">
        <f>ROUND(I26/$G$8,4)</f>
        <v>8.0000000000000004E-4</v>
      </c>
      <c r="J31" s="25"/>
      <c r="K31" s="25">
        <f>ROUND(K26/$G$8,4)</f>
        <v>1.1999999999999999E-3</v>
      </c>
      <c r="L31" s="25"/>
      <c r="M31" s="25">
        <f>ROUND(M26/$G$8,4)</f>
        <v>1.8E-3</v>
      </c>
      <c r="N31" s="26"/>
      <c r="O31" s="25">
        <f>ROUND(O26/$G$8,4)</f>
        <v>6.9999999999999999E-4</v>
      </c>
    </row>
    <row r="32" spans="1:24" x14ac:dyDescent="0.25">
      <c r="A32" s="4"/>
      <c r="B32" s="13"/>
      <c r="C32" s="11" t="s">
        <v>17</v>
      </c>
      <c r="E32" s="13" t="s">
        <v>22</v>
      </c>
      <c r="G32" s="25">
        <f>ROUND(G27/$G$9,4)</f>
        <v>1E-4</v>
      </c>
      <c r="H32" s="13"/>
      <c r="I32" s="25">
        <f>ROUND(I27/$G$9,4)</f>
        <v>0</v>
      </c>
      <c r="J32" s="25"/>
      <c r="K32" s="25">
        <f>ROUND(K27/$G$9,4)</f>
        <v>0</v>
      </c>
      <c r="L32" s="25"/>
      <c r="M32" s="25">
        <f>ROUND(M27/$G$9,4)</f>
        <v>0</v>
      </c>
      <c r="N32" s="26"/>
      <c r="O32" s="25">
        <f>ROUND(O27/$G$9,4)</f>
        <v>0</v>
      </c>
    </row>
    <row r="33" spans="1:15" x14ac:dyDescent="0.25">
      <c r="A33" s="4"/>
      <c r="B33" s="13"/>
      <c r="C33" s="16" t="s">
        <v>23</v>
      </c>
      <c r="E33" s="13" t="s">
        <v>22</v>
      </c>
      <c r="G33" s="25">
        <f>ROUND(G28/$G$10,4)</f>
        <v>2.3E-3</v>
      </c>
      <c r="H33" s="13"/>
      <c r="I33" s="25">
        <f>ROUND(I28/$G$10,4)</f>
        <v>6.9999999999999999E-4</v>
      </c>
      <c r="J33" s="25"/>
      <c r="K33" s="25">
        <f>ROUND(K28/$G$10,4)</f>
        <v>1E-3</v>
      </c>
      <c r="L33" s="25"/>
      <c r="M33" s="25">
        <f>ROUND(M28/$G$10,4)</f>
        <v>2.3E-3</v>
      </c>
      <c r="N33" s="26"/>
      <c r="O33" s="25">
        <f>ROUND(O28/$G$10,4)</f>
        <v>0</v>
      </c>
    </row>
    <row r="34" spans="1:15" x14ac:dyDescent="0.25">
      <c r="A34" s="4"/>
      <c r="B34" s="13"/>
      <c r="C34" s="17"/>
      <c r="E34" s="13"/>
      <c r="G34" s="26"/>
      <c r="H34" s="47"/>
      <c r="I34" s="26"/>
      <c r="J34" s="26"/>
      <c r="K34" s="26"/>
      <c r="L34" s="26"/>
      <c r="M34" s="26"/>
      <c r="N34" s="26"/>
      <c r="O34" s="26"/>
    </row>
    <row r="35" spans="1:15" x14ac:dyDescent="0.25">
      <c r="A35" s="4"/>
      <c r="B35" s="13"/>
      <c r="C35" s="17" t="s">
        <v>51</v>
      </c>
      <c r="E35" s="13" t="s">
        <v>22</v>
      </c>
      <c r="G35" s="25">
        <f>ROUND(AVERAGE(G31:G33),4)</f>
        <v>8.9999999999999998E-4</v>
      </c>
      <c r="H35" s="36"/>
      <c r="I35" s="25">
        <f>ROUND(AVERAGE(I31:I33),4)</f>
        <v>5.0000000000000001E-4</v>
      </c>
      <c r="J35" s="25"/>
      <c r="K35" s="25">
        <f>ROUND(AVERAGE(K31:K33),4)</f>
        <v>6.9999999999999999E-4</v>
      </c>
      <c r="L35" s="25"/>
      <c r="M35" s="25">
        <f>ROUND(AVERAGE(M31:M33),4)</f>
        <v>1.4E-3</v>
      </c>
      <c r="N35" s="25"/>
      <c r="O35" s="25">
        <f>ROUND(AVERAGE(O31:O33),4)</f>
        <v>2.0000000000000001E-4</v>
      </c>
    </row>
  </sheetData>
  <pageMargins left="0.7" right="0.7" top="0.75" bottom="0.75" header="0.3" footer="0.3"/>
  <pageSetup scale="43" orientation="landscape" r:id="rId1"/>
  <headerFooter>
    <oddHeader>&amp;R&amp;16CASE NO. 2018-00281
ATTACHMENT 1
TO AG DR NO. 1-31</oddHeader>
  </headerFooter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zoomScaleSheetLayoutView="100" workbookViewId="0">
      <selection activeCell="A3" sqref="A3:J3"/>
    </sheetView>
  </sheetViews>
  <sheetFormatPr defaultRowHeight="15" x14ac:dyDescent="0.25"/>
  <cols>
    <col min="1" max="1" width="5.28515625" bestFit="1" customWidth="1"/>
    <col min="2" max="2" width="14" bestFit="1" customWidth="1"/>
    <col min="3" max="3" width="16.85546875" bestFit="1" customWidth="1"/>
    <col min="4" max="4" width="10.140625" bestFit="1" customWidth="1"/>
    <col min="5" max="5" width="13.5703125" bestFit="1" customWidth="1"/>
    <col min="6" max="6" width="16.7109375" customWidth="1"/>
    <col min="7" max="10" width="12.85546875" customWidth="1"/>
  </cols>
  <sheetData>
    <row r="1" spans="1:10" x14ac:dyDescent="0.25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x14ac:dyDescent="0.25">
      <c r="A2" s="83" t="s">
        <v>25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25">
      <c r="A3" s="84" t="s">
        <v>26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3" t="s">
        <v>52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ht="45" x14ac:dyDescent="0.25">
      <c r="A7" s="53" t="s">
        <v>27</v>
      </c>
      <c r="B7" s="53" t="s">
        <v>28</v>
      </c>
      <c r="C7" s="54" t="s">
        <v>53</v>
      </c>
      <c r="D7" s="55" t="s">
        <v>29</v>
      </c>
      <c r="E7" s="54" t="s">
        <v>54</v>
      </c>
      <c r="F7" s="55" t="s">
        <v>30</v>
      </c>
      <c r="G7" s="54" t="s">
        <v>55</v>
      </c>
      <c r="H7" s="55" t="s">
        <v>31</v>
      </c>
      <c r="I7" s="56" t="s">
        <v>32</v>
      </c>
      <c r="J7" s="57" t="s">
        <v>33</v>
      </c>
    </row>
    <row r="8" spans="1:10" x14ac:dyDescent="0.25">
      <c r="A8" s="18"/>
      <c r="B8" s="58"/>
      <c r="C8" s="59" t="s">
        <v>34</v>
      </c>
      <c r="D8" s="60" t="s">
        <v>35</v>
      </c>
      <c r="E8" s="60" t="s">
        <v>36</v>
      </c>
      <c r="F8" s="60" t="s">
        <v>37</v>
      </c>
      <c r="G8" s="60" t="s">
        <v>38</v>
      </c>
      <c r="H8" s="60" t="s">
        <v>39</v>
      </c>
      <c r="I8" s="60"/>
      <c r="J8" s="61" t="s">
        <v>40</v>
      </c>
    </row>
    <row r="9" spans="1:10" x14ac:dyDescent="0.25">
      <c r="A9" s="18"/>
      <c r="B9" s="18"/>
      <c r="C9" s="18"/>
      <c r="D9" s="18"/>
      <c r="E9" s="18"/>
      <c r="F9" s="18"/>
      <c r="G9" s="18"/>
      <c r="H9" s="18"/>
      <c r="I9" s="18"/>
      <c r="J9" s="62"/>
    </row>
    <row r="10" spans="1:10" x14ac:dyDescent="0.25">
      <c r="A10" s="63" t="s">
        <v>41</v>
      </c>
      <c r="B10" s="18" t="s">
        <v>42</v>
      </c>
      <c r="C10" s="64">
        <v>633193511.33000004</v>
      </c>
      <c r="D10" s="65">
        <f>C10/$C$15*100</f>
        <v>48.555073463826147</v>
      </c>
      <c r="E10" s="66">
        <v>17365214.079999998</v>
      </c>
      <c r="F10" s="67">
        <f>E10/$E$15*100</f>
        <v>53.879517593078589</v>
      </c>
      <c r="G10" s="64">
        <v>176877</v>
      </c>
      <c r="H10" s="68">
        <f>G10/$G$15*100</f>
        <v>51.111509242590181</v>
      </c>
      <c r="I10" s="69" t="s">
        <v>43</v>
      </c>
      <c r="J10" s="70">
        <f>(D10+F10+H10)/3</f>
        <v>51.182033433164975</v>
      </c>
    </row>
    <row r="11" spans="1:10" x14ac:dyDescent="0.25">
      <c r="A11" s="71">
        <v>93</v>
      </c>
      <c r="B11" s="18" t="s">
        <v>44</v>
      </c>
      <c r="C11" s="81">
        <v>568406739.4799999</v>
      </c>
      <c r="D11" s="65">
        <f t="shared" ref="D11:D12" si="0">C11/$C$15*100</f>
        <v>43.587040136931471</v>
      </c>
      <c r="E11" s="66">
        <v>11612227.130000001</v>
      </c>
      <c r="F11" s="67">
        <f t="shared" ref="F11:F12" si="1">E11/$E$15*100</f>
        <v>36.029569981878367</v>
      </c>
      <c r="G11" s="66">
        <v>145826</v>
      </c>
      <c r="H11" s="68">
        <f t="shared" ref="H11:H12" si="2">G11/$G$15*100</f>
        <v>42.138813677357462</v>
      </c>
      <c r="I11" s="69" t="s">
        <v>45</v>
      </c>
      <c r="J11" s="70">
        <f t="shared" ref="J11:J12" si="3">(D11+F11+H11)/3</f>
        <v>40.585141265389097</v>
      </c>
    </row>
    <row r="12" spans="1:10" x14ac:dyDescent="0.25">
      <c r="A12" s="71">
        <v>96</v>
      </c>
      <c r="B12" s="18" t="s">
        <v>46</v>
      </c>
      <c r="C12" s="64">
        <v>102472560.04000001</v>
      </c>
      <c r="D12" s="65">
        <f t="shared" si="0"/>
        <v>7.8578863992423837</v>
      </c>
      <c r="E12" s="66">
        <v>3252272.15</v>
      </c>
      <c r="F12" s="67">
        <f t="shared" si="1"/>
        <v>10.090912425043049</v>
      </c>
      <c r="G12" s="66">
        <v>23358</v>
      </c>
      <c r="H12" s="68">
        <f t="shared" si="2"/>
        <v>6.7496770800523604</v>
      </c>
      <c r="I12" s="69" t="s">
        <v>47</v>
      </c>
      <c r="J12" s="70">
        <f t="shared" si="3"/>
        <v>8.2328253014459314</v>
      </c>
    </row>
    <row r="13" spans="1:10" x14ac:dyDescent="0.25">
      <c r="A13" s="71"/>
      <c r="B13" s="18"/>
      <c r="C13" s="72"/>
      <c r="D13" s="73"/>
      <c r="E13" s="74"/>
      <c r="F13" s="75"/>
      <c r="G13" s="76"/>
      <c r="H13" s="77"/>
      <c r="I13" s="77"/>
      <c r="J13" s="78"/>
    </row>
    <row r="14" spans="1:10" x14ac:dyDescent="0.25">
      <c r="A14" s="18"/>
      <c r="B14" s="18"/>
      <c r="C14" s="79"/>
      <c r="D14" s="18"/>
      <c r="E14" s="80"/>
      <c r="F14" s="67"/>
      <c r="G14" s="64"/>
      <c r="H14" s="18"/>
      <c r="I14" s="18"/>
      <c r="J14" s="70"/>
    </row>
    <row r="15" spans="1:10" x14ac:dyDescent="0.25">
      <c r="A15" s="18"/>
      <c r="B15" s="18" t="s">
        <v>3</v>
      </c>
      <c r="C15" s="82">
        <f t="shared" ref="C15:H15" si="4">SUM(C10:C12)</f>
        <v>1304072810.8499999</v>
      </c>
      <c r="D15" s="79">
        <f t="shared" si="4"/>
        <v>100.00000000000001</v>
      </c>
      <c r="E15" s="82">
        <f t="shared" si="4"/>
        <v>32229713.359999999</v>
      </c>
      <c r="F15" s="79">
        <f t="shared" si="4"/>
        <v>100</v>
      </c>
      <c r="G15" s="82">
        <f t="shared" si="4"/>
        <v>346061</v>
      </c>
      <c r="H15" s="79">
        <f t="shared" si="4"/>
        <v>100.00000000000001</v>
      </c>
      <c r="I15" s="79"/>
      <c r="J15" s="79">
        <f>SUM(J10:J12)</f>
        <v>100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95" orientation="landscape" r:id="rId1"/>
  <headerFooter>
    <oddHeader>&amp;R&amp;9CASE NO. 2018-00281
ATTACHMENT 1
TO AG DR NO. 1-31</oddHeader>
  </headerFooter>
  <ignoredErrors>
    <ignoredError sqref="C8:K9 C13:K19 D10:D12 F10:F12 H10:K12 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SSU</vt:lpstr>
      <vt:lpstr>Mid-States</vt:lpstr>
      <vt:lpstr>SSU!Print_Area</vt:lpstr>
    </vt:vector>
  </TitlesOfParts>
  <Company>Atmos Energy Corportion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Eric J Wilen</cp:lastModifiedBy>
  <cp:lastPrinted>2018-12-04T15:36:49Z</cp:lastPrinted>
  <dcterms:created xsi:type="dcterms:W3CDTF">2017-09-18T19:30:15Z</dcterms:created>
  <dcterms:modified xsi:type="dcterms:W3CDTF">2018-12-04T15:36:55Z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