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dSt-KY Rate Case\2018 KY Rate Case\Staff 1-71\Revenues\Other\"/>
    </mc:Choice>
  </mc:AlternateContent>
  <bookViews>
    <workbookView xWindow="105" yWindow="435" windowWidth="16875" windowHeight="9630" firstSheet="1" activeTab="3"/>
  </bookViews>
  <sheets>
    <sheet name="_com.sap.ip.bi.xl.hiddensheet" sheetId="4" state="veryHidden" r:id="rId1"/>
    <sheet name="SAP" sheetId="1" r:id="rId2"/>
    <sheet name="FINREP" sheetId="2" r:id="rId3"/>
    <sheet name="Lookups" sheetId="3" r:id="rId4"/>
  </sheets>
  <definedNames>
    <definedName name="_xlnm.Print_Area" localSheetId="2">FINREP!$A$1:$M$18</definedName>
    <definedName name="_xlnm.Print_Area" localSheetId="3">Lookups!$A$3:$F$26</definedName>
    <definedName name="_xlnm.Print_Area" localSheetId="1">SAP!$A$1:$AU$59</definedName>
    <definedName name="SAPCrosstab1">SAP!$A$11:$T$28</definedName>
  </definedNames>
  <calcPr calcId="152511" iterate="1"/>
</workbook>
</file>

<file path=xl/calcChain.xml><?xml version="1.0" encoding="utf-8"?>
<calcChain xmlns="http://schemas.openxmlformats.org/spreadsheetml/2006/main">
  <c r="AJ13" i="1" l="1"/>
  <c r="AK13" i="1"/>
  <c r="AL13" i="1"/>
  <c r="AM13" i="1"/>
  <c r="AN13" i="1"/>
  <c r="AO13" i="1"/>
  <c r="AP13" i="1"/>
  <c r="AQ13" i="1"/>
  <c r="AR13" i="1"/>
  <c r="AS13" i="1"/>
  <c r="AT13" i="1"/>
  <c r="AF18" i="1"/>
  <c r="AR18" i="1" s="1"/>
  <c r="AB22" i="1"/>
  <c r="AN22" i="1" s="1"/>
  <c r="X26" i="1"/>
  <c r="AJ26" i="1" s="1"/>
  <c r="AI13" i="1"/>
  <c r="V27" i="1"/>
  <c r="Z27" i="1" s="1"/>
  <c r="AL27" i="1" s="1"/>
  <c r="V26" i="1"/>
  <c r="Y26" i="1" s="1"/>
  <c r="AK26" i="1" s="1"/>
  <c r="V25" i="1"/>
  <c r="X25" i="1" s="1"/>
  <c r="AJ25" i="1" s="1"/>
  <c r="V24" i="1"/>
  <c r="AA24" i="1" s="1"/>
  <c r="AM24" i="1" s="1"/>
  <c r="V23" i="1"/>
  <c r="Z23" i="1" s="1"/>
  <c r="AL23" i="1" s="1"/>
  <c r="V22" i="1"/>
  <c r="Y22" i="1" s="1"/>
  <c r="AK22" i="1" s="1"/>
  <c r="V21" i="1"/>
  <c r="X21" i="1" s="1"/>
  <c r="AJ21" i="1" s="1"/>
  <c r="V20" i="1"/>
  <c r="AA20" i="1" s="1"/>
  <c r="AM20" i="1" s="1"/>
  <c r="V19" i="1"/>
  <c r="Z19" i="1" s="1"/>
  <c r="AL19" i="1" s="1"/>
  <c r="V18" i="1"/>
  <c r="Y18" i="1" s="1"/>
  <c r="AK18" i="1" s="1"/>
  <c r="V17" i="1"/>
  <c r="X17" i="1" s="1"/>
  <c r="AJ17" i="1" s="1"/>
  <c r="V16" i="1"/>
  <c r="V15" i="1"/>
  <c r="V14" i="1"/>
  <c r="I35" i="1"/>
  <c r="I36" i="1" s="1"/>
  <c r="J35" i="1"/>
  <c r="J36" i="1" s="1"/>
  <c r="K35" i="1"/>
  <c r="K36" i="1" s="1"/>
  <c r="L35" i="1"/>
  <c r="L36" i="1" s="1"/>
  <c r="M35" i="1"/>
  <c r="M36" i="1" s="1"/>
  <c r="N35" i="1"/>
  <c r="N36" i="1" s="1"/>
  <c r="O35" i="1"/>
  <c r="O36" i="1" s="1"/>
  <c r="P35" i="1"/>
  <c r="P36" i="1" s="1"/>
  <c r="Q35" i="1"/>
  <c r="Q36" i="1" s="1"/>
  <c r="R35" i="1"/>
  <c r="R36" i="1" s="1"/>
  <c r="S35" i="1"/>
  <c r="S36" i="1" s="1"/>
  <c r="H35" i="1"/>
  <c r="H36" i="1" s="1"/>
  <c r="T36" i="1" l="1"/>
  <c r="AF26" i="1"/>
  <c r="AR26" i="1" s="1"/>
  <c r="Y23" i="1"/>
  <c r="AK23" i="1" s="1"/>
  <c r="AC19" i="1"/>
  <c r="AO19" i="1" s="1"/>
  <c r="AB26" i="1"/>
  <c r="AN26" i="1" s="1"/>
  <c r="AF22" i="1"/>
  <c r="AR22" i="1" s="1"/>
  <c r="Y19" i="1"/>
  <c r="AK19" i="1" s="1"/>
  <c r="W24" i="1"/>
  <c r="AI24" i="1" s="1"/>
  <c r="AH24" i="1"/>
  <c r="AT24" i="1" s="1"/>
  <c r="X22" i="1"/>
  <c r="AJ22" i="1" s="1"/>
  <c r="AB18" i="1"/>
  <c r="AN18" i="1" s="1"/>
  <c r="W20" i="1"/>
  <c r="AI20" i="1" s="1"/>
  <c r="AD24" i="1"/>
  <c r="AP24" i="1" s="1"/>
  <c r="AH20" i="1"/>
  <c r="AT20" i="1" s="1"/>
  <c r="X18" i="1"/>
  <c r="AJ18" i="1" s="1"/>
  <c r="AG27" i="1"/>
  <c r="AS27" i="1" s="1"/>
  <c r="Z24" i="1"/>
  <c r="AL24" i="1" s="1"/>
  <c r="AD20" i="1"/>
  <c r="AP20" i="1" s="1"/>
  <c r="AC27" i="1"/>
  <c r="AO27" i="1" s="1"/>
  <c r="AG23" i="1"/>
  <c r="AS23" i="1" s="1"/>
  <c r="Z20" i="1"/>
  <c r="AL20" i="1" s="1"/>
  <c r="Y27" i="1"/>
  <c r="AK27" i="1" s="1"/>
  <c r="AC23" i="1"/>
  <c r="AO23" i="1" s="1"/>
  <c r="AG19" i="1"/>
  <c r="AS19" i="1" s="1"/>
  <c r="W17" i="1"/>
  <c r="AI17" i="1" s="1"/>
  <c r="AE25" i="1"/>
  <c r="AQ25" i="1" s="1"/>
  <c r="AA21" i="1"/>
  <c r="AM21" i="1" s="1"/>
  <c r="AA17" i="1"/>
  <c r="AM17" i="1" s="1"/>
  <c r="W27" i="1"/>
  <c r="AI27" i="1" s="1"/>
  <c r="W23" i="1"/>
  <c r="AI23" i="1" s="1"/>
  <c r="W19" i="1"/>
  <c r="AI19" i="1" s="1"/>
  <c r="AF27" i="1"/>
  <c r="AR27" i="1" s="1"/>
  <c r="AB27" i="1"/>
  <c r="AN27" i="1" s="1"/>
  <c r="X27" i="1"/>
  <c r="AJ27" i="1" s="1"/>
  <c r="AE26" i="1"/>
  <c r="AQ26" i="1" s="1"/>
  <c r="AA26" i="1"/>
  <c r="AM26" i="1" s="1"/>
  <c r="AH25" i="1"/>
  <c r="AT25" i="1" s="1"/>
  <c r="AD25" i="1"/>
  <c r="AP25" i="1" s="1"/>
  <c r="Z25" i="1"/>
  <c r="AL25" i="1" s="1"/>
  <c r="AG24" i="1"/>
  <c r="AS24" i="1" s="1"/>
  <c r="AC24" i="1"/>
  <c r="AO24" i="1" s="1"/>
  <c r="Y24" i="1"/>
  <c r="AK24" i="1" s="1"/>
  <c r="AF23" i="1"/>
  <c r="AR23" i="1" s="1"/>
  <c r="AB23" i="1"/>
  <c r="AN23" i="1" s="1"/>
  <c r="X23" i="1"/>
  <c r="AJ23" i="1" s="1"/>
  <c r="AE22" i="1"/>
  <c r="AQ22" i="1" s="1"/>
  <c r="AA22" i="1"/>
  <c r="AM22" i="1" s="1"/>
  <c r="AH21" i="1"/>
  <c r="AT21" i="1" s="1"/>
  <c r="AD21" i="1"/>
  <c r="AP21" i="1" s="1"/>
  <c r="Z21" i="1"/>
  <c r="AL21" i="1" s="1"/>
  <c r="AG20" i="1"/>
  <c r="AS20" i="1" s="1"/>
  <c r="AC20" i="1"/>
  <c r="AO20" i="1" s="1"/>
  <c r="Y20" i="1"/>
  <c r="AK20" i="1" s="1"/>
  <c r="AF19" i="1"/>
  <c r="AR19" i="1" s="1"/>
  <c r="AB19" i="1"/>
  <c r="AN19" i="1" s="1"/>
  <c r="X19" i="1"/>
  <c r="AJ19" i="1" s="1"/>
  <c r="AE18" i="1"/>
  <c r="AQ18" i="1" s="1"/>
  <c r="AA18" i="1"/>
  <c r="AM18" i="1" s="1"/>
  <c r="AH17" i="1"/>
  <c r="AT17" i="1" s="1"/>
  <c r="AD17" i="1"/>
  <c r="AP17" i="1" s="1"/>
  <c r="Z17" i="1"/>
  <c r="AL17" i="1" s="1"/>
  <c r="AA25" i="1"/>
  <c r="AM25" i="1" s="1"/>
  <c r="AE21" i="1"/>
  <c r="AQ21" i="1" s="1"/>
  <c r="AE17" i="1"/>
  <c r="AQ17" i="1" s="1"/>
  <c r="W26" i="1"/>
  <c r="AI26" i="1" s="1"/>
  <c r="W22" i="1"/>
  <c r="AI22" i="1" s="1"/>
  <c r="W18" i="1"/>
  <c r="AI18" i="1" s="1"/>
  <c r="AE27" i="1"/>
  <c r="AQ27" i="1" s="1"/>
  <c r="AA27" i="1"/>
  <c r="AM27" i="1" s="1"/>
  <c r="AH26" i="1"/>
  <c r="AT26" i="1" s="1"/>
  <c r="AD26" i="1"/>
  <c r="AP26" i="1" s="1"/>
  <c r="Z26" i="1"/>
  <c r="AL26" i="1" s="1"/>
  <c r="AG25" i="1"/>
  <c r="AS25" i="1" s="1"/>
  <c r="AC25" i="1"/>
  <c r="AO25" i="1" s="1"/>
  <c r="Y25" i="1"/>
  <c r="AK25" i="1" s="1"/>
  <c r="AF24" i="1"/>
  <c r="AR24" i="1" s="1"/>
  <c r="AB24" i="1"/>
  <c r="AN24" i="1" s="1"/>
  <c r="X24" i="1"/>
  <c r="AJ24" i="1" s="1"/>
  <c r="AE23" i="1"/>
  <c r="AQ23" i="1" s="1"/>
  <c r="AA23" i="1"/>
  <c r="AM23" i="1" s="1"/>
  <c r="AH22" i="1"/>
  <c r="AT22" i="1" s="1"/>
  <c r="AD22" i="1"/>
  <c r="AP22" i="1" s="1"/>
  <c r="Z22" i="1"/>
  <c r="AL22" i="1" s="1"/>
  <c r="AG21" i="1"/>
  <c r="AS21" i="1" s="1"/>
  <c r="AC21" i="1"/>
  <c r="AO21" i="1" s="1"/>
  <c r="Y21" i="1"/>
  <c r="AK21" i="1" s="1"/>
  <c r="AF20" i="1"/>
  <c r="AR20" i="1" s="1"/>
  <c r="AB20" i="1"/>
  <c r="AN20" i="1" s="1"/>
  <c r="X20" i="1"/>
  <c r="AJ20" i="1" s="1"/>
  <c r="AE19" i="1"/>
  <c r="AQ19" i="1" s="1"/>
  <c r="AA19" i="1"/>
  <c r="AM19" i="1" s="1"/>
  <c r="AH18" i="1"/>
  <c r="AT18" i="1" s="1"/>
  <c r="AD18" i="1"/>
  <c r="AP18" i="1" s="1"/>
  <c r="Z18" i="1"/>
  <c r="AL18" i="1" s="1"/>
  <c r="AG17" i="1"/>
  <c r="AS17" i="1" s="1"/>
  <c r="AC17" i="1"/>
  <c r="AO17" i="1" s="1"/>
  <c r="Y17" i="1"/>
  <c r="AK17" i="1" s="1"/>
  <c r="W25" i="1"/>
  <c r="AI25" i="1" s="1"/>
  <c r="W21" i="1"/>
  <c r="AI21" i="1" s="1"/>
  <c r="AH27" i="1"/>
  <c r="AT27" i="1" s="1"/>
  <c r="AD27" i="1"/>
  <c r="AP27" i="1" s="1"/>
  <c r="AG26" i="1"/>
  <c r="AS26" i="1" s="1"/>
  <c r="AC26" i="1"/>
  <c r="AO26" i="1" s="1"/>
  <c r="AF25" i="1"/>
  <c r="AR25" i="1" s="1"/>
  <c r="AB25" i="1"/>
  <c r="AN25" i="1" s="1"/>
  <c r="AE24" i="1"/>
  <c r="AQ24" i="1" s="1"/>
  <c r="AH23" i="1"/>
  <c r="AT23" i="1" s="1"/>
  <c r="AD23" i="1"/>
  <c r="AP23" i="1" s="1"/>
  <c r="AG22" i="1"/>
  <c r="AS22" i="1" s="1"/>
  <c r="AC22" i="1"/>
  <c r="AO22" i="1" s="1"/>
  <c r="AF21" i="1"/>
  <c r="AR21" i="1" s="1"/>
  <c r="AB21" i="1"/>
  <c r="AN21" i="1" s="1"/>
  <c r="AE20" i="1"/>
  <c r="AQ20" i="1" s="1"/>
  <c r="AH19" i="1"/>
  <c r="AT19" i="1" s="1"/>
  <c r="AD19" i="1"/>
  <c r="AP19" i="1" s="1"/>
  <c r="AG18" i="1"/>
  <c r="AS18" i="1" s="1"/>
  <c r="AC18" i="1"/>
  <c r="AO18" i="1" s="1"/>
  <c r="AF17" i="1"/>
  <c r="AR17" i="1" s="1"/>
  <c r="AB17" i="1"/>
  <c r="AN17" i="1" s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14" i="1"/>
  <c r="A4" i="1" a="1"/>
  <c r="AI37" i="1" l="1"/>
  <c r="AI43" i="1"/>
  <c r="AI49" i="1"/>
  <c r="AI55" i="1"/>
  <c r="AK37" i="1"/>
  <c r="AO37" i="1"/>
  <c r="AS37" i="1"/>
  <c r="AM38" i="1"/>
  <c r="AQ38" i="1"/>
  <c r="AK40" i="1"/>
  <c r="AO40" i="1"/>
  <c r="AS40" i="1"/>
  <c r="AM41" i="1"/>
  <c r="AQ41" i="1"/>
  <c r="AK43" i="1"/>
  <c r="AO43" i="1"/>
  <c r="AS43" i="1"/>
  <c r="AM44" i="1"/>
  <c r="AQ44" i="1"/>
  <c r="AK46" i="1"/>
  <c r="AO46" i="1"/>
  <c r="AS46" i="1"/>
  <c r="AM47" i="1"/>
  <c r="AQ47" i="1"/>
  <c r="AK49" i="1"/>
  <c r="AO49" i="1"/>
  <c r="AS49" i="1"/>
  <c r="AM50" i="1"/>
  <c r="AQ50" i="1"/>
  <c r="AK52" i="1"/>
  <c r="AO52" i="1"/>
  <c r="AS52" i="1"/>
  <c r="AM53" i="1"/>
  <c r="AQ53" i="1"/>
  <c r="AK55" i="1"/>
  <c r="AO55" i="1"/>
  <c r="AS55" i="1"/>
  <c r="AM56" i="1"/>
  <c r="AQ56" i="1"/>
  <c r="AK58" i="1"/>
  <c r="AO58" i="1"/>
  <c r="AS58" i="1"/>
  <c r="AM59" i="1"/>
  <c r="AQ59" i="1"/>
  <c r="AJ59" i="1"/>
  <c r="AJ53" i="1"/>
  <c r="AJ47" i="1"/>
  <c r="AJ41" i="1"/>
  <c r="AI38" i="1"/>
  <c r="AI44" i="1"/>
  <c r="AI50" i="1"/>
  <c r="AI56" i="1"/>
  <c r="AL37" i="1"/>
  <c r="AP37" i="1"/>
  <c r="AT37" i="1"/>
  <c r="AN38" i="1"/>
  <c r="AR38" i="1"/>
  <c r="AL40" i="1"/>
  <c r="AP40" i="1"/>
  <c r="AT40" i="1"/>
  <c r="AN41" i="1"/>
  <c r="AR41" i="1"/>
  <c r="AL43" i="1"/>
  <c r="AP43" i="1"/>
  <c r="AT43" i="1"/>
  <c r="AN44" i="1"/>
  <c r="AR44" i="1"/>
  <c r="AL46" i="1"/>
  <c r="AP46" i="1"/>
  <c r="AT46" i="1"/>
  <c r="AN47" i="1"/>
  <c r="AR47" i="1"/>
  <c r="AL49" i="1"/>
  <c r="AP49" i="1"/>
  <c r="AT49" i="1"/>
  <c r="AN50" i="1"/>
  <c r="AR50" i="1"/>
  <c r="AL52" i="1"/>
  <c r="AP52" i="1"/>
  <c r="AT52" i="1"/>
  <c r="AN53" i="1"/>
  <c r="AR53" i="1"/>
  <c r="AL55" i="1"/>
  <c r="AP55" i="1"/>
  <c r="AT55" i="1"/>
  <c r="AN56" i="1"/>
  <c r="AR56" i="1"/>
  <c r="AL58" i="1"/>
  <c r="AP58" i="1"/>
  <c r="AT58" i="1"/>
  <c r="AN59" i="1"/>
  <c r="AR59" i="1"/>
  <c r="AJ58" i="1"/>
  <c r="AJ52" i="1"/>
  <c r="AJ46" i="1"/>
  <c r="AJ40" i="1"/>
  <c r="AI40" i="1"/>
  <c r="AI46" i="1"/>
  <c r="AI52" i="1"/>
  <c r="AI58" i="1"/>
  <c r="AM37" i="1"/>
  <c r="AQ37" i="1"/>
  <c r="AK38" i="1"/>
  <c r="AO38" i="1"/>
  <c r="AS38" i="1"/>
  <c r="AM40" i="1"/>
  <c r="AQ40" i="1"/>
  <c r="AK41" i="1"/>
  <c r="AO41" i="1"/>
  <c r="AS41" i="1"/>
  <c r="AM43" i="1"/>
  <c r="AQ43" i="1"/>
  <c r="AK44" i="1"/>
  <c r="AO44" i="1"/>
  <c r="AS44" i="1"/>
  <c r="AM46" i="1"/>
  <c r="AQ46" i="1"/>
  <c r="AK47" i="1"/>
  <c r="AO47" i="1"/>
  <c r="AS47" i="1"/>
  <c r="AM49" i="1"/>
  <c r="AQ49" i="1"/>
  <c r="AK50" i="1"/>
  <c r="AO50" i="1"/>
  <c r="AS50" i="1"/>
  <c r="AM52" i="1"/>
  <c r="AQ52" i="1"/>
  <c r="AK53" i="1"/>
  <c r="AO53" i="1"/>
  <c r="AS53" i="1"/>
  <c r="AM55" i="1"/>
  <c r="AQ55" i="1"/>
  <c r="AK56" i="1"/>
  <c r="AO56" i="1"/>
  <c r="AS56" i="1"/>
  <c r="AM58" i="1"/>
  <c r="AQ58" i="1"/>
  <c r="AK59" i="1"/>
  <c r="AO59" i="1"/>
  <c r="AS59" i="1"/>
  <c r="AJ56" i="1"/>
  <c r="AJ50" i="1"/>
  <c r="AJ44" i="1"/>
  <c r="AJ38" i="1"/>
  <c r="AI41" i="1"/>
  <c r="AN37" i="1"/>
  <c r="AT38" i="1"/>
  <c r="AP41" i="1"/>
  <c r="AL44" i="1"/>
  <c r="AR46" i="1"/>
  <c r="AN49" i="1"/>
  <c r="AT50" i="1"/>
  <c r="AP53" i="1"/>
  <c r="AL56" i="1"/>
  <c r="AR58" i="1"/>
  <c r="AJ55" i="1"/>
  <c r="AI59" i="1"/>
  <c r="AL53" i="1"/>
  <c r="AT59" i="1"/>
  <c r="AI47" i="1"/>
  <c r="AR37" i="1"/>
  <c r="AN40" i="1"/>
  <c r="AT41" i="1"/>
  <c r="AP44" i="1"/>
  <c r="AL47" i="1"/>
  <c r="AR49" i="1"/>
  <c r="AN52" i="1"/>
  <c r="AT53" i="1"/>
  <c r="AP56" i="1"/>
  <c r="AL59" i="1"/>
  <c r="AJ49" i="1"/>
  <c r="AL41" i="1"/>
  <c r="AN46" i="1"/>
  <c r="AP50" i="1"/>
  <c r="AN58" i="1"/>
  <c r="AI53" i="1"/>
  <c r="AU53" i="1" s="1"/>
  <c r="AL38" i="1"/>
  <c r="AR40" i="1"/>
  <c r="AN43" i="1"/>
  <c r="AT44" i="1"/>
  <c r="AP47" i="1"/>
  <c r="AL50" i="1"/>
  <c r="AR52" i="1"/>
  <c r="AN55" i="1"/>
  <c r="AT56" i="1"/>
  <c r="AP59" i="1"/>
  <c r="AJ43" i="1"/>
  <c r="AP38" i="1"/>
  <c r="AR43" i="1"/>
  <c r="AT47" i="1"/>
  <c r="AR55" i="1"/>
  <c r="AJ37" i="1"/>
  <c r="A4" i="1"/>
  <c r="A6" i="1"/>
  <c r="A8" i="1"/>
  <c r="B4" i="1"/>
  <c r="B6" i="1"/>
  <c r="B8" i="1"/>
  <c r="A5" i="1"/>
  <c r="A7" i="1"/>
  <c r="A9" i="1"/>
  <c r="B5" i="1"/>
  <c r="B7" i="1"/>
  <c r="B9" i="1"/>
  <c r="AU52" i="1" l="1"/>
  <c r="AU47" i="1"/>
  <c r="AU58" i="1"/>
  <c r="AU56" i="1"/>
  <c r="AU55" i="1"/>
  <c r="AU50" i="1"/>
  <c r="AU49" i="1"/>
  <c r="AU46" i="1"/>
  <c r="AU44" i="1"/>
  <c r="AU43" i="1"/>
  <c r="AU59" i="1"/>
  <c r="AU41" i="1"/>
  <c r="AU40" i="1"/>
  <c r="AU38" i="1"/>
  <c r="AU37" i="1"/>
</calcChain>
</file>

<file path=xl/sharedStrings.xml><?xml version="1.0" encoding="utf-8"?>
<sst xmlns="http://schemas.openxmlformats.org/spreadsheetml/2006/main" count="260" uniqueCount="116">
  <si>
    <t/>
  </si>
  <si>
    <t>Other Revenue</t>
  </si>
  <si>
    <t>Company code</t>
  </si>
  <si>
    <t>$</t>
  </si>
  <si>
    <t>0050</t>
  </si>
  <si>
    <t>Kentucky / Mid States</t>
  </si>
  <si>
    <t>Overall Result</t>
  </si>
  <si>
    <t>Margin Analysis Report BI-110 - New Detail</t>
  </si>
  <si>
    <t>Business area</t>
  </si>
  <si>
    <t>0009</t>
  </si>
  <si>
    <t>Kentucky</t>
  </si>
  <si>
    <t>G/L Account</t>
  </si>
  <si>
    <t>ATMS/487031201</t>
  </si>
  <si>
    <t>Forfeited discounts</t>
  </si>
  <si>
    <t>ATMS/488031301</t>
  </si>
  <si>
    <t>Miscellaneous servic</t>
  </si>
  <si>
    <t>Sub-Transaction</t>
  </si>
  <si>
    <t>Installment Plan Surcharge</t>
  </si>
  <si>
    <t>Late Payment Charge</t>
  </si>
  <si>
    <t>Meter Read Fee - No tax</t>
  </si>
  <si>
    <t>Meter Set Fee - No tax</t>
  </si>
  <si>
    <t>Return Charge Receivable</t>
  </si>
  <si>
    <t>Turn On Delinq - No tax</t>
  </si>
  <si>
    <t>Turn on Service Fee-No tax</t>
  </si>
  <si>
    <t>Turn on Service Fee-Tax</t>
  </si>
  <si>
    <t>Late Payment Charge Credit</t>
  </si>
  <si>
    <t>Not assigned/R/Not assigned</t>
  </si>
  <si>
    <t>Reconnect chrge-tempoff-no tax</t>
  </si>
  <si>
    <t>Reconnect Fee-Seasonal - Notax</t>
  </si>
  <si>
    <t>Fiscal year/period</t>
  </si>
  <si>
    <t>Period 10 2016</t>
  </si>
  <si>
    <t>Period 11 2016</t>
  </si>
  <si>
    <t>Period 12 2016</t>
  </si>
  <si>
    <t>Period 01 2017</t>
  </si>
  <si>
    <t>Period 02 2017</t>
  </si>
  <si>
    <t>Period 03 2017</t>
  </si>
  <si>
    <t>Period 04 2017</t>
  </si>
  <si>
    <t>Period 05 2017</t>
  </si>
  <si>
    <t>Period 06 2017</t>
  </si>
  <si>
    <t>Period 07 2017</t>
  </si>
  <si>
    <t>Period 08 2017</t>
  </si>
  <si>
    <t>Period 09 2017</t>
  </si>
  <si>
    <t>Meter Set Fee-Tax</t>
  </si>
  <si>
    <t>#/#/#</t>
  </si>
  <si>
    <t>Connect Fee - No tax</t>
  </si>
  <si>
    <t>Turn-on</t>
  </si>
  <si>
    <t>Read</t>
  </si>
  <si>
    <t>Meter Read Fee-Taxable</t>
  </si>
  <si>
    <t>Meter Set</t>
  </si>
  <si>
    <t>Other</t>
  </si>
  <si>
    <t>Reconnect ChargeTempoff-No tax</t>
  </si>
  <si>
    <t>Delq Reconnect</t>
  </si>
  <si>
    <t>Seasonal Charge</t>
  </si>
  <si>
    <t>Reconnect Fee - No tax</t>
  </si>
  <si>
    <t>Special Meter Read</t>
  </si>
  <si>
    <t>NA</t>
  </si>
  <si>
    <t>Reconnect Fee - Tax</t>
  </si>
  <si>
    <t>Meter Test Charge</t>
  </si>
  <si>
    <t>Reconnect Fee-No tax</t>
  </si>
  <si>
    <t>Returned Check</t>
  </si>
  <si>
    <t>Meter Set AH</t>
  </si>
  <si>
    <t>Reconnect Fee-Seasonal-Taxable</t>
  </si>
  <si>
    <t>Turn-on AH</t>
  </si>
  <si>
    <t>Read AH</t>
  </si>
  <si>
    <t>Return Fee Reversal</t>
  </si>
  <si>
    <t>Delq Reconnect AH</t>
  </si>
  <si>
    <t>Turn Off -Delinquent -Non-Tax</t>
  </si>
  <si>
    <t>Seasonal Charge AH</t>
  </si>
  <si>
    <t>Special Meter Read AH</t>
  </si>
  <si>
    <t>Meter Test Charge AH</t>
  </si>
  <si>
    <t>Returned Check AH</t>
  </si>
  <si>
    <t>Turn on Service-After Hr-Notax</t>
  </si>
  <si>
    <t>Misc Service Fee - No tax</t>
  </si>
  <si>
    <t>Standard Utility Charges</t>
  </si>
  <si>
    <t>Tariff Description</t>
  </si>
  <si>
    <t>View</t>
  </si>
  <si>
    <t>Type</t>
  </si>
  <si>
    <t>Atmos Energy Corporation</t>
  </si>
  <si>
    <t>Kentucky Division - 009DIV</t>
  </si>
  <si>
    <t>Cost Center</t>
  </si>
  <si>
    <t>Income Statements</t>
  </si>
  <si>
    <t>For the Month Ended January, 2015</t>
  </si>
  <si>
    <t>Company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</si>
  <si>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</si>
  <si>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</si>
  <si>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</si>
  <si>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</si>
  <si>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</si>
  <si>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</si>
  <si>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</si>
  <si>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</si>
  <si>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</si>
  <si>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</si>
  <si>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</si>
  <si>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</si>
  <si>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Miscellaneous service revenues - Misc Service Revenue 4880-31301</t>
  </si>
  <si>
    <t>Other gas revenues - Other Gas Revenues 4950-31309</t>
  </si>
  <si>
    <t>Other Operating Revenue</t>
  </si>
  <si>
    <t>Fiscal 2016</t>
  </si>
  <si>
    <t>Fiscal 2017</t>
  </si>
  <si>
    <t>Forfeited discounts - Forfeited Disc-Dist Plant Inc 4870-31201</t>
  </si>
  <si>
    <t>FinRep</t>
  </si>
  <si>
    <t>Rate</t>
  </si>
  <si>
    <t>Actual Volume</t>
  </si>
  <si>
    <t>Rounded Volume</t>
  </si>
  <si>
    <t>Sep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</si>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</sst>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##,000"/>
    <numFmt numFmtId="165" formatCode="#,##0.00;\-#,##0.00;#,##0.00"/>
    <numFmt numFmtId="166" formatCode="_(* #,##0_);_(* \(#,##0\);_(* &quot;-&quot;??_);_(@_)"/>
    <numFmt numFmtId="167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1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</borders>
  <cellStyleXfs count="29">
    <xf numFmtId="0" fontId="0" fillId="0" borderId="0"/>
    <xf numFmtId="0" fontId="1" fillId="2" borderId="1" applyNumberFormat="0" applyAlignment="0" applyProtection="0">
      <alignment horizontal="left" vertical="center" indent="1"/>
    </xf>
    <xf numFmtId="164" fontId="2" fillId="0" borderId="2" applyNumberFormat="0" applyProtection="0">
      <alignment horizontal="right" vertical="center"/>
    </xf>
    <xf numFmtId="164" fontId="1" fillId="0" borderId="3" applyNumberFormat="0" applyProtection="0">
      <alignment horizontal="right" vertical="center"/>
    </xf>
    <xf numFmtId="0" fontId="3" fillId="0" borderId="4" applyNumberFormat="0" applyFill="0" applyBorder="0" applyAlignment="0" applyProtection="0"/>
    <xf numFmtId="0" fontId="4" fillId="3" borderId="3" applyNumberFormat="0" applyAlignment="0" applyProtection="0">
      <alignment horizontal="left" vertical="center" indent="1"/>
    </xf>
    <xf numFmtId="0" fontId="4" fillId="4" borderId="3" applyNumberFormat="0" applyAlignment="0" applyProtection="0">
      <alignment horizontal="left" vertical="center" indent="1"/>
    </xf>
    <xf numFmtId="164" fontId="2" fillId="5" borderId="2" applyNumberFormat="0" applyBorder="0" applyProtection="0">
      <alignment horizontal="right" vertical="center"/>
    </xf>
    <xf numFmtId="0" fontId="4" fillId="3" borderId="3" applyNumberFormat="0" applyAlignment="0" applyProtection="0">
      <alignment horizontal="left" vertical="center" indent="1"/>
    </xf>
    <xf numFmtId="164" fontId="1" fillId="4" borderId="3" applyNumberFormat="0" applyProtection="0">
      <alignment horizontal="right" vertical="center"/>
    </xf>
    <xf numFmtId="164" fontId="1" fillId="5" borderId="3" applyNumberFormat="0" applyBorder="0" applyProtection="0">
      <alignment horizontal="right" vertical="center"/>
    </xf>
    <xf numFmtId="164" fontId="5" fillId="6" borderId="5" applyNumberFormat="0" applyBorder="0" applyAlignment="0" applyProtection="0">
      <alignment horizontal="right" vertical="center" indent="1"/>
    </xf>
    <xf numFmtId="164" fontId="6" fillId="7" borderId="5" applyNumberFormat="0" applyBorder="0" applyAlignment="0" applyProtection="0">
      <alignment horizontal="right" vertical="center" indent="1"/>
    </xf>
    <xf numFmtId="164" fontId="6" fillId="8" borderId="5" applyNumberFormat="0" applyBorder="0" applyAlignment="0" applyProtection="0">
      <alignment horizontal="right" vertical="center" indent="1"/>
    </xf>
    <xf numFmtId="164" fontId="7" fillId="9" borderId="5" applyNumberFormat="0" applyBorder="0" applyAlignment="0" applyProtection="0">
      <alignment horizontal="right" vertical="center" indent="1"/>
    </xf>
    <xf numFmtId="164" fontId="7" fillId="10" borderId="5" applyNumberFormat="0" applyBorder="0" applyAlignment="0" applyProtection="0">
      <alignment horizontal="right" vertical="center" indent="1"/>
    </xf>
    <xf numFmtId="164" fontId="7" fillId="11" borderId="5" applyNumberFormat="0" applyBorder="0" applyAlignment="0" applyProtection="0">
      <alignment horizontal="right" vertical="center" indent="1"/>
    </xf>
    <xf numFmtId="164" fontId="8" fillId="12" borderId="5" applyNumberFormat="0" applyBorder="0" applyAlignment="0" applyProtection="0">
      <alignment horizontal="right" vertical="center" indent="1"/>
    </xf>
    <xf numFmtId="164" fontId="8" fillId="13" borderId="5" applyNumberFormat="0" applyBorder="0" applyAlignment="0" applyProtection="0">
      <alignment horizontal="right" vertical="center" indent="1"/>
    </xf>
    <xf numFmtId="164" fontId="8" fillId="14" borderId="5" applyNumberFormat="0" applyBorder="0" applyAlignment="0" applyProtection="0">
      <alignment horizontal="right" vertical="center" indent="1"/>
    </xf>
    <xf numFmtId="0" fontId="9" fillId="0" borderId="1" applyNumberFormat="0" applyFont="0" applyFill="0" applyAlignment="0" applyProtection="0"/>
    <xf numFmtId="164" fontId="2" fillId="15" borderId="1" applyNumberFormat="0" applyAlignment="0" applyProtection="0">
      <alignment horizontal="left" vertical="center" indent="1"/>
    </xf>
    <xf numFmtId="0" fontId="1" fillId="2" borderId="3" applyNumberFormat="0" applyAlignment="0" applyProtection="0">
      <alignment horizontal="left" vertical="center" indent="1"/>
    </xf>
    <xf numFmtId="0" fontId="4" fillId="16" borderId="1" applyNumberFormat="0" applyAlignment="0" applyProtection="0">
      <alignment horizontal="left" vertical="center" indent="1"/>
    </xf>
    <xf numFmtId="0" fontId="4" fillId="17" borderId="1" applyNumberFormat="0" applyAlignment="0" applyProtection="0">
      <alignment horizontal="left" vertical="center" indent="1"/>
    </xf>
    <xf numFmtId="0" fontId="4" fillId="18" borderId="1" applyNumberFormat="0" applyAlignment="0" applyProtection="0">
      <alignment horizontal="left" vertical="center" indent="1"/>
    </xf>
    <xf numFmtId="0" fontId="4" fillId="5" borderId="1" applyNumberFormat="0" applyAlignment="0" applyProtection="0">
      <alignment horizontal="left" vertical="center" indent="1"/>
    </xf>
    <xf numFmtId="0" fontId="4" fillId="4" borderId="3" applyNumberFormat="0" applyAlignment="0" applyProtection="0">
      <alignment horizontal="left" vertical="center" indent="1"/>
    </xf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2" fillId="15" borderId="1" xfId="21" quotePrefix="1" applyNumberFormat="1" applyBorder="1" applyAlignment="1"/>
    <xf numFmtId="0" fontId="1" fillId="2" borderId="1" xfId="1" quotePrefix="1" applyNumberFormat="1" applyBorder="1" applyAlignment="1"/>
    <xf numFmtId="0" fontId="1" fillId="2" borderId="7" xfId="22" quotePrefix="1" applyNumberFormat="1" applyBorder="1" applyAlignment="1"/>
    <xf numFmtId="0" fontId="1" fillId="2" borderId="8" xfId="22" applyNumberFormat="1" applyBorder="1" applyAlignment="1"/>
    <xf numFmtId="165" fontId="2" fillId="0" borderId="2" xfId="2" applyNumberFormat="1">
      <alignment horizontal="right" vertical="center"/>
    </xf>
    <xf numFmtId="165" fontId="1" fillId="0" borderId="6" xfId="3" applyNumberFormat="1" applyBorder="1">
      <alignment horizontal="right" vertical="center"/>
    </xf>
    <xf numFmtId="0" fontId="2" fillId="15" borderId="1" xfId="21" quotePrefix="1" applyNumberFormat="1" applyBorder="1" applyAlignment="1">
      <alignment horizontal="right"/>
    </xf>
    <xf numFmtId="0" fontId="10" fillId="0" borderId="0" xfId="0" applyFont="1"/>
    <xf numFmtId="0" fontId="2" fillId="15" borderId="1" xfId="21" quotePrefix="1" applyNumberFormat="1" applyAlignment="1"/>
    <xf numFmtId="165" fontId="1" fillId="0" borderId="8" xfId="3" applyNumberFormat="1" applyBorder="1">
      <alignment horizontal="right" vertical="center"/>
    </xf>
    <xf numFmtId="0" fontId="2" fillId="15" borderId="1" xfId="21" applyNumberFormat="1" applyAlignment="1"/>
    <xf numFmtId="0" fontId="2" fillId="15" borderId="1" xfId="21" applyNumberFormat="1" applyBorder="1" applyAlignment="1"/>
    <xf numFmtId="0" fontId="1" fillId="2" borderId="1" xfId="1" applyNumberFormat="1" applyBorder="1" applyAlignment="1"/>
    <xf numFmtId="0" fontId="1" fillId="2" borderId="6" xfId="22" applyNumberFormat="1" applyBorder="1" applyAlignment="1"/>
    <xf numFmtId="165" fontId="1" fillId="0" borderId="9" xfId="3" applyNumberFormat="1" applyBorder="1">
      <alignment horizontal="right" vertical="center"/>
    </xf>
    <xf numFmtId="0" fontId="1" fillId="2" borderId="9" xfId="22" quotePrefix="1" applyNumberFormat="1" applyBorder="1" applyAlignment="1"/>
    <xf numFmtId="0" fontId="1" fillId="2" borderId="1" xfId="1" quotePrefix="1" applyNumberFormat="1" applyAlignment="1"/>
    <xf numFmtId="0" fontId="1" fillId="2" borderId="8" xfId="22" quotePrefix="1" applyNumberFormat="1" applyBorder="1" applyAlignment="1">
      <alignment horizontal="right"/>
    </xf>
    <xf numFmtId="0" fontId="2" fillId="15" borderId="10" xfId="21" applyNumberFormat="1" applyBorder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166" fontId="0" fillId="0" borderId="0" xfId="28" applyNumberFormat="1" applyFont="1"/>
    <xf numFmtId="0" fontId="0" fillId="0" borderId="0" xfId="0" quotePrefix="1"/>
    <xf numFmtId="166" fontId="0" fillId="0" borderId="0" xfId="28" quotePrefix="1" applyNumberFormat="1" applyFont="1"/>
    <xf numFmtId="167" fontId="0" fillId="0" borderId="0" xfId="28" applyNumberFormat="1" applyFont="1"/>
    <xf numFmtId="0" fontId="2" fillId="15" borderId="0" xfId="21" applyNumberFormat="1" applyBorder="1" applyAlignment="1"/>
    <xf numFmtId="166" fontId="0" fillId="0" borderId="0" xfId="0" applyNumberFormat="1"/>
  </cellXfs>
  <cellStyles count="29">
    <cellStyle name="Comma" xfId="28" builtinId="3"/>
    <cellStyle name="Normal" xfId="0" builtinId="0"/>
    <cellStyle name="SAPBorder" xfId="20"/>
    <cellStyle name="SAPDataCell" xfId="2"/>
    <cellStyle name="SAPDataTotalCell" xfId="3"/>
    <cellStyle name="SAPDimensionCell" xfId="1"/>
    <cellStyle name="SAPEditableDataCell" xfId="5"/>
    <cellStyle name="SAPEditableDataTotalCell" xfId="8"/>
    <cellStyle name="SAPEmphasized" xfId="4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HierarchyCell0" xfId="23"/>
    <cellStyle name="SAPHierarchyCell1" xfId="24"/>
    <cellStyle name="SAPHierarchyCell2" xfId="25"/>
    <cellStyle name="SAPHierarchyCell3" xfId="26"/>
    <cellStyle name="SAPHierarchyCell4" xfId="27"/>
    <cellStyle name="SAPLockedDataCell" xfId="7"/>
    <cellStyle name="SAPLockedDataTotalCell" xfId="10"/>
    <cellStyle name="SAPMemberCell" xfId="21"/>
    <cellStyle name="SAPMemberTotalCell" xfId="22"/>
    <cellStyle name="SAPReadonlyDataCell" xfId="6"/>
    <cellStyle name="SAPReadonlyDataTotalCell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1</xdr:col>
      <xdr:colOff>9525</xdr:colOff>
      <xdr:row>2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5725"/>
          <a:ext cx="971550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10.bin"/><Relationship Id="rId3" Type="http://schemas.openxmlformats.org/officeDocument/2006/relationships/customProperty" Target="../customProperty5.bin"/><Relationship Id="rId7" Type="http://schemas.openxmlformats.org/officeDocument/2006/relationships/customProperty" Target="../customProperty9.bin"/><Relationship Id="rId12" Type="http://schemas.openxmlformats.org/officeDocument/2006/relationships/customProperty" Target="../customProperty14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8.bin"/><Relationship Id="rId11" Type="http://schemas.openxmlformats.org/officeDocument/2006/relationships/customProperty" Target="../customProperty13.bin"/><Relationship Id="rId5" Type="http://schemas.openxmlformats.org/officeDocument/2006/relationships/customProperty" Target="../customProperty7.bin"/><Relationship Id="rId10" Type="http://schemas.openxmlformats.org/officeDocument/2006/relationships/customProperty" Target="../customProperty12.bin"/><Relationship Id="rId4" Type="http://schemas.openxmlformats.org/officeDocument/2006/relationships/customProperty" Target="../customProperty6.bin"/><Relationship Id="rId9" Type="http://schemas.openxmlformats.org/officeDocument/2006/relationships/customProperty" Target="../customProperty1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serializedData2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Y59"/>
  <sheetViews>
    <sheetView view="pageBreakPreview" zoomScale="60" zoomScaleNormal="100" workbookViewId="0">
      <selection sqref="A1:AU59"/>
    </sheetView>
  </sheetViews>
  <sheetFormatPr defaultRowHeight="15" x14ac:dyDescent="0.25"/>
  <cols>
    <col min="1" max="1" width="14.7109375" customWidth="1"/>
    <col min="2" max="2" width="19.140625" customWidth="1"/>
    <col min="3" max="3" width="14.140625" customWidth="1"/>
    <col min="4" max="4" width="8.5703125" customWidth="1"/>
    <col min="5" max="5" width="15.42578125" customWidth="1"/>
    <col min="6" max="6" width="17.85546875" customWidth="1"/>
    <col min="7" max="7" width="28.140625" customWidth="1"/>
    <col min="8" max="19" width="13.42578125" customWidth="1"/>
    <col min="20" max="20" width="14.140625" customWidth="1"/>
    <col min="21" max="21" width="15.140625" bestFit="1" customWidth="1"/>
    <col min="23" max="23" width="9.5703125" bestFit="1" customWidth="1"/>
    <col min="36" max="36" width="9.5703125" bestFit="1" customWidth="1"/>
  </cols>
  <sheetData>
    <row r="2" spans="1:51" x14ac:dyDescent="0.25">
      <c r="B2" s="8" t="s">
        <v>7</v>
      </c>
    </row>
    <row r="4" spans="1:51" x14ac:dyDescent="0.25">
      <c r="A4" t="e">
        <f t="array" aca="1" ref="A4:B9" ca="1">_xll.SAPListOfEffectiveFilters("DS_1")</f>
        <v>#NAME?</v>
      </c>
      <c r="B4" t="e">
        <f ca="1"/>
        <v>#NAME?</v>
      </c>
    </row>
    <row r="5" spans="1:51" x14ac:dyDescent="0.25">
      <c r="A5" t="e">
        <f ca="1"/>
        <v>#NAME?</v>
      </c>
      <c r="B5" t="e">
        <f ca="1"/>
        <v>#NAME?</v>
      </c>
    </row>
    <row r="6" spans="1:51" x14ac:dyDescent="0.25">
      <c r="A6" t="e">
        <f ca="1"/>
        <v>#NAME?</v>
      </c>
      <c r="B6" t="e">
        <f ca="1"/>
        <v>#NAME?</v>
      </c>
    </row>
    <row r="7" spans="1:51" x14ac:dyDescent="0.25">
      <c r="A7" t="e">
        <f ca="1"/>
        <v>#NAME?</v>
      </c>
      <c r="B7" t="e">
        <f ca="1"/>
        <v>#NAME?</v>
      </c>
    </row>
    <row r="8" spans="1:51" x14ac:dyDescent="0.25">
      <c r="A8" t="e">
        <f ca="1"/>
        <v>#NAME?</v>
      </c>
      <c r="B8" t="e">
        <f ca="1"/>
        <v>#NAME?</v>
      </c>
    </row>
    <row r="9" spans="1:51" x14ac:dyDescent="0.25">
      <c r="A9" t="e">
        <f ca="1"/>
        <v>#NAME?</v>
      </c>
      <c r="B9" t="e">
        <f ca="1"/>
        <v>#NAME?</v>
      </c>
    </row>
    <row r="11" spans="1:51" x14ac:dyDescent="0.25">
      <c r="A11" s="2" t="s">
        <v>0</v>
      </c>
      <c r="B11" s="2" t="s">
        <v>0</v>
      </c>
      <c r="C11" s="2" t="s">
        <v>0</v>
      </c>
      <c r="D11" s="2" t="s">
        <v>0</v>
      </c>
      <c r="E11" s="2" t="s">
        <v>0</v>
      </c>
      <c r="F11" s="2" t="s">
        <v>0</v>
      </c>
      <c r="G11" s="2" t="s">
        <v>0</v>
      </c>
      <c r="H11" s="1" t="s">
        <v>1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51" x14ac:dyDescent="0.25">
      <c r="A12" s="2" t="s">
        <v>0</v>
      </c>
      <c r="B12" s="17" t="s">
        <v>0</v>
      </c>
      <c r="C12" s="17" t="s">
        <v>0</v>
      </c>
      <c r="D12" s="17" t="s">
        <v>0</v>
      </c>
      <c r="E12" s="17" t="s">
        <v>0</v>
      </c>
      <c r="F12" s="17" t="s">
        <v>0</v>
      </c>
      <c r="G12" s="2" t="s">
        <v>29</v>
      </c>
      <c r="H12" s="9" t="s">
        <v>30</v>
      </c>
      <c r="I12" s="9" t="s">
        <v>31</v>
      </c>
      <c r="J12" s="9" t="s">
        <v>32</v>
      </c>
      <c r="K12" s="9" t="s">
        <v>33</v>
      </c>
      <c r="L12" s="9" t="s">
        <v>34</v>
      </c>
      <c r="M12" s="9" t="s">
        <v>35</v>
      </c>
      <c r="N12" s="9" t="s">
        <v>36</v>
      </c>
      <c r="O12" s="9" t="s">
        <v>37</v>
      </c>
      <c r="P12" s="9" t="s">
        <v>38</v>
      </c>
      <c r="Q12" s="9" t="s">
        <v>39</v>
      </c>
      <c r="R12" s="9" t="s">
        <v>40</v>
      </c>
      <c r="S12" s="9" t="s">
        <v>41</v>
      </c>
      <c r="T12" s="16" t="s">
        <v>6</v>
      </c>
      <c r="W12" t="s">
        <v>103</v>
      </c>
      <c r="AI12" t="s">
        <v>104</v>
      </c>
    </row>
    <row r="13" spans="1:51" x14ac:dyDescent="0.25">
      <c r="A13" s="2" t="s">
        <v>2</v>
      </c>
      <c r="B13" s="13"/>
      <c r="C13" s="2" t="s">
        <v>8</v>
      </c>
      <c r="D13" s="13"/>
      <c r="E13" s="2" t="s">
        <v>11</v>
      </c>
      <c r="F13" s="13"/>
      <c r="G13" s="2" t="s">
        <v>16</v>
      </c>
      <c r="H13" s="7" t="s">
        <v>3</v>
      </c>
      <c r="I13" s="7" t="s">
        <v>3</v>
      </c>
      <c r="J13" s="7" t="s">
        <v>3</v>
      </c>
      <c r="K13" s="7" t="s">
        <v>3</v>
      </c>
      <c r="L13" s="7" t="s">
        <v>3</v>
      </c>
      <c r="M13" s="7" t="s">
        <v>3</v>
      </c>
      <c r="N13" s="7" t="s">
        <v>3</v>
      </c>
      <c r="O13" s="7" t="s">
        <v>3</v>
      </c>
      <c r="P13" s="7" t="s">
        <v>3</v>
      </c>
      <c r="Q13" s="7" t="s">
        <v>3</v>
      </c>
      <c r="R13" s="7" t="s">
        <v>3</v>
      </c>
      <c r="S13" s="7" t="s">
        <v>3</v>
      </c>
      <c r="T13" s="18" t="s">
        <v>3</v>
      </c>
      <c r="U13" s="19" t="s">
        <v>74</v>
      </c>
      <c r="V13" s="19" t="s">
        <v>102</v>
      </c>
      <c r="W13" t="s">
        <v>114</v>
      </c>
      <c r="X13" t="s">
        <v>115</v>
      </c>
      <c r="Y13" t="s">
        <v>105</v>
      </c>
      <c r="Z13" t="s">
        <v>106</v>
      </c>
      <c r="AA13" t="s">
        <v>107</v>
      </c>
      <c r="AB13" t="s">
        <v>108</v>
      </c>
      <c r="AC13" t="s">
        <v>109</v>
      </c>
      <c r="AD13" t="s">
        <v>110</v>
      </c>
      <c r="AE13" t="s">
        <v>111</v>
      </c>
      <c r="AF13" t="s">
        <v>112</v>
      </c>
      <c r="AG13" t="s">
        <v>91</v>
      </c>
      <c r="AH13" t="s">
        <v>113</v>
      </c>
      <c r="AI13" t="str">
        <f>W13</f>
        <v>Jul</v>
      </c>
      <c r="AJ13" s="22" t="str">
        <f t="shared" ref="AJ13:AT13" si="0">X13</f>
        <v>Aug</v>
      </c>
      <c r="AK13" s="22" t="str">
        <f t="shared" si="0"/>
        <v>Sep</v>
      </c>
      <c r="AL13" s="22" t="str">
        <f t="shared" si="0"/>
        <v>Oct</v>
      </c>
      <c r="AM13" s="22" t="str">
        <f t="shared" si="0"/>
        <v>Nov</v>
      </c>
      <c r="AN13" s="22" t="str">
        <f t="shared" si="0"/>
        <v>Dec</v>
      </c>
      <c r="AO13" s="22" t="str">
        <f t="shared" si="0"/>
        <v>Jan</v>
      </c>
      <c r="AP13" s="22" t="str">
        <f t="shared" si="0"/>
        <v>Feb</v>
      </c>
      <c r="AQ13" s="22" t="str">
        <f t="shared" si="0"/>
        <v>Mar</v>
      </c>
      <c r="AR13" s="22" t="str">
        <f t="shared" si="0"/>
        <v>Apr</v>
      </c>
      <c r="AS13" s="22" t="str">
        <f t="shared" si="0"/>
        <v>May</v>
      </c>
      <c r="AT13" s="22" t="str">
        <f t="shared" si="0"/>
        <v>Jun</v>
      </c>
      <c r="AU13" s="22"/>
      <c r="AV13" s="22"/>
      <c r="AW13" s="22"/>
      <c r="AX13" s="22"/>
      <c r="AY13" s="22"/>
    </row>
    <row r="14" spans="1:51" x14ac:dyDescent="0.25">
      <c r="A14" s="1" t="s">
        <v>4</v>
      </c>
      <c r="B14" s="9" t="s">
        <v>5</v>
      </c>
      <c r="C14" s="9" t="s">
        <v>9</v>
      </c>
      <c r="D14" s="9" t="s">
        <v>10</v>
      </c>
      <c r="E14" s="9" t="s">
        <v>12</v>
      </c>
      <c r="F14" s="9" t="s">
        <v>13</v>
      </c>
      <c r="G14" s="1" t="s">
        <v>17</v>
      </c>
      <c r="H14" s="5"/>
      <c r="I14" s="5">
        <v>17.27</v>
      </c>
      <c r="J14" s="5"/>
      <c r="K14" s="5">
        <v>11.16</v>
      </c>
      <c r="L14" s="5"/>
      <c r="M14" s="5"/>
      <c r="N14" s="5">
        <v>15.02</v>
      </c>
      <c r="O14" s="5">
        <v>22.59</v>
      </c>
      <c r="P14" s="5"/>
      <c r="Q14" s="5"/>
      <c r="R14" s="5"/>
      <c r="S14" s="5"/>
      <c r="T14" s="15">
        <v>66.040000000000006</v>
      </c>
      <c r="U14" t="e">
        <f>VLOOKUP(G14,Lookups!$A$4:$B$26,2,0)</f>
        <v>#N/A</v>
      </c>
      <c r="V14" t="e">
        <f>VLOOKUP(G14,Lookups!$A$4:$C$26,3,0)</f>
        <v>#N/A</v>
      </c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51" x14ac:dyDescent="0.25">
      <c r="A15" s="12"/>
      <c r="B15" s="11"/>
      <c r="C15" s="11"/>
      <c r="D15" s="11"/>
      <c r="E15" s="11"/>
      <c r="F15" s="11"/>
      <c r="G15" s="1" t="s">
        <v>18</v>
      </c>
      <c r="H15" s="5">
        <v>49460.98</v>
      </c>
      <c r="I15" s="5">
        <v>57459.06</v>
      </c>
      <c r="J15" s="5">
        <v>55583.34</v>
      </c>
      <c r="K15" s="5">
        <v>45402.84</v>
      </c>
      <c r="L15" s="5">
        <v>62403.76</v>
      </c>
      <c r="M15" s="5">
        <v>102635.61</v>
      </c>
      <c r="N15" s="5">
        <v>164664.26</v>
      </c>
      <c r="O15" s="5">
        <v>178241.61</v>
      </c>
      <c r="P15" s="5">
        <v>212874.13</v>
      </c>
      <c r="Q15" s="5">
        <v>110474.21</v>
      </c>
      <c r="R15" s="5">
        <v>89244.24</v>
      </c>
      <c r="S15" s="5">
        <v>73989.83</v>
      </c>
      <c r="T15" s="15">
        <v>1202433.8700000001</v>
      </c>
      <c r="U15" s="20" t="e">
        <f>VLOOKUP(G15,Lookups!$A$4:$B$26,2,0)</f>
        <v>#N/A</v>
      </c>
      <c r="V15" s="22" t="e">
        <f>VLOOKUP(G15,Lookups!$A$4:$C$26,3,0)</f>
        <v>#N/A</v>
      </c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51" x14ac:dyDescent="0.25">
      <c r="A16" s="12"/>
      <c r="B16" s="11"/>
      <c r="C16" s="11"/>
      <c r="D16" s="11"/>
      <c r="E16" s="11"/>
      <c r="F16" s="11"/>
      <c r="G16" s="1" t="s">
        <v>25</v>
      </c>
      <c r="H16" s="5">
        <v>-1.45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15">
        <v>-1.45</v>
      </c>
      <c r="U16" s="20" t="e">
        <f>VLOOKUP(G16,Lookups!$A$4:$B$26,2,0)</f>
        <v>#N/A</v>
      </c>
      <c r="V16" s="22" t="e">
        <f>VLOOKUP(G16,Lookups!$A$4:$C$26,3,0)</f>
        <v>#N/A</v>
      </c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1" x14ac:dyDescent="0.25">
      <c r="A17" s="12"/>
      <c r="B17" s="11"/>
      <c r="C17" s="11"/>
      <c r="D17" s="11"/>
      <c r="E17" s="9" t="s">
        <v>14</v>
      </c>
      <c r="F17" s="9" t="s">
        <v>15</v>
      </c>
      <c r="G17" s="1" t="s">
        <v>19</v>
      </c>
      <c r="H17" s="5">
        <v>15672</v>
      </c>
      <c r="I17" s="5">
        <v>17868</v>
      </c>
      <c r="J17" s="5">
        <v>15048</v>
      </c>
      <c r="K17" s="5">
        <v>14640</v>
      </c>
      <c r="L17" s="5">
        <v>15768</v>
      </c>
      <c r="M17" s="5">
        <v>19428</v>
      </c>
      <c r="N17" s="5">
        <v>18216</v>
      </c>
      <c r="O17" s="5">
        <v>13716</v>
      </c>
      <c r="P17" s="5">
        <v>16572</v>
      </c>
      <c r="Q17" s="5">
        <v>10932</v>
      </c>
      <c r="R17" s="5">
        <v>10824</v>
      </c>
      <c r="S17" s="5">
        <v>11364</v>
      </c>
      <c r="T17" s="15">
        <v>180048</v>
      </c>
      <c r="U17" s="20" t="str">
        <f>VLOOKUP(G17,Lookups!$A$4:$B$26,2,0)</f>
        <v>Read</v>
      </c>
      <c r="V17" s="22">
        <f>VLOOKUP(G17,Lookups!$A$4:$C$26,3,0)</f>
        <v>12</v>
      </c>
      <c r="W17" s="26">
        <f>IFERROR(H17/$V17,0)</f>
        <v>1306</v>
      </c>
      <c r="X17" s="26">
        <f t="shared" ref="X17:AH27" si="1">IFERROR(I17/$V17,0)</f>
        <v>1489</v>
      </c>
      <c r="Y17" s="26">
        <f t="shared" si="1"/>
        <v>1254</v>
      </c>
      <c r="Z17" s="26">
        <f t="shared" si="1"/>
        <v>1220</v>
      </c>
      <c r="AA17" s="26">
        <f t="shared" si="1"/>
        <v>1314</v>
      </c>
      <c r="AB17" s="26">
        <f t="shared" si="1"/>
        <v>1619</v>
      </c>
      <c r="AC17" s="26">
        <f t="shared" si="1"/>
        <v>1518</v>
      </c>
      <c r="AD17" s="26">
        <f t="shared" si="1"/>
        <v>1143</v>
      </c>
      <c r="AE17" s="26">
        <f t="shared" si="1"/>
        <v>1381</v>
      </c>
      <c r="AF17" s="26">
        <f t="shared" si="1"/>
        <v>911</v>
      </c>
      <c r="AG17" s="26">
        <f t="shared" si="1"/>
        <v>902</v>
      </c>
      <c r="AH17" s="26">
        <f t="shared" si="1"/>
        <v>947</v>
      </c>
      <c r="AI17" s="22">
        <f t="shared" ref="AI17:AI27" si="2">ROUND(W17,0)</f>
        <v>1306</v>
      </c>
      <c r="AJ17" s="22">
        <f t="shared" ref="AJ17:AJ27" si="3">ROUND(X17,0)</f>
        <v>1489</v>
      </c>
      <c r="AK17" s="22">
        <f t="shared" ref="AK17:AK27" si="4">ROUND(Y17,0)</f>
        <v>1254</v>
      </c>
      <c r="AL17" s="22">
        <f t="shared" ref="AL17:AL27" si="5">ROUND(Z17,0)</f>
        <v>1220</v>
      </c>
      <c r="AM17" s="22">
        <f t="shared" ref="AM17:AM27" si="6">ROUND(AA17,0)</f>
        <v>1314</v>
      </c>
      <c r="AN17" s="22">
        <f t="shared" ref="AN17:AN27" si="7">ROUND(AB17,0)</f>
        <v>1619</v>
      </c>
      <c r="AO17" s="22">
        <f t="shared" ref="AO17:AO27" si="8">ROUND(AC17,0)</f>
        <v>1518</v>
      </c>
      <c r="AP17" s="22">
        <f t="shared" ref="AP17:AP27" si="9">ROUND(AD17,0)</f>
        <v>1143</v>
      </c>
      <c r="AQ17" s="22">
        <f t="shared" ref="AQ17:AQ27" si="10">ROUND(AE17,0)</f>
        <v>1381</v>
      </c>
      <c r="AR17" s="22">
        <f t="shared" ref="AR17:AR27" si="11">ROUND(AF17,0)</f>
        <v>911</v>
      </c>
      <c r="AS17" s="22">
        <f t="shared" ref="AS17:AS27" si="12">ROUND(AG17,0)</f>
        <v>902</v>
      </c>
      <c r="AT17" s="22">
        <f t="shared" ref="AT17:AT27" si="13">ROUND(AH17,0)</f>
        <v>947</v>
      </c>
      <c r="AU17" s="22"/>
      <c r="AV17" s="22"/>
      <c r="AW17" s="22"/>
      <c r="AX17" s="22"/>
      <c r="AY17" s="22"/>
    </row>
    <row r="18" spans="1:51" x14ac:dyDescent="0.25">
      <c r="A18" s="12"/>
      <c r="B18" s="11"/>
      <c r="C18" s="11"/>
      <c r="D18" s="11"/>
      <c r="E18" s="11"/>
      <c r="F18" s="11"/>
      <c r="G18" s="1" t="s">
        <v>20</v>
      </c>
      <c r="H18" s="5">
        <v>2992</v>
      </c>
      <c r="I18" s="5">
        <v>3128</v>
      </c>
      <c r="J18" s="5">
        <v>4692</v>
      </c>
      <c r="K18" s="5">
        <v>9996</v>
      </c>
      <c r="L18" s="5">
        <v>18802</v>
      </c>
      <c r="M18" s="5">
        <v>14314</v>
      </c>
      <c r="N18" s="5">
        <v>5950</v>
      </c>
      <c r="O18" s="5">
        <v>3808</v>
      </c>
      <c r="P18" s="5">
        <v>4658</v>
      </c>
      <c r="Q18" s="5">
        <v>2822</v>
      </c>
      <c r="R18" s="5">
        <v>3332</v>
      </c>
      <c r="S18" s="5">
        <v>3672</v>
      </c>
      <c r="T18" s="15">
        <v>78166</v>
      </c>
      <c r="U18" s="20" t="str">
        <f>VLOOKUP(G18,Lookups!$A$4:$B$26,2,0)</f>
        <v>Meter Set</v>
      </c>
      <c r="V18" s="22">
        <f>VLOOKUP(G18,Lookups!$A$4:$C$26,3,0)</f>
        <v>34</v>
      </c>
      <c r="W18" s="26">
        <f t="shared" ref="W18:W27" si="14">IFERROR(H18/$V18,0)</f>
        <v>88</v>
      </c>
      <c r="X18" s="26">
        <f t="shared" si="1"/>
        <v>92</v>
      </c>
      <c r="Y18" s="26">
        <f t="shared" si="1"/>
        <v>138</v>
      </c>
      <c r="Z18" s="26">
        <f t="shared" si="1"/>
        <v>294</v>
      </c>
      <c r="AA18" s="26">
        <f t="shared" si="1"/>
        <v>553</v>
      </c>
      <c r="AB18" s="26">
        <f t="shared" si="1"/>
        <v>421</v>
      </c>
      <c r="AC18" s="26">
        <f t="shared" si="1"/>
        <v>175</v>
      </c>
      <c r="AD18" s="26">
        <f t="shared" si="1"/>
        <v>112</v>
      </c>
      <c r="AE18" s="26">
        <f t="shared" si="1"/>
        <v>137</v>
      </c>
      <c r="AF18" s="26">
        <f t="shared" si="1"/>
        <v>83</v>
      </c>
      <c r="AG18" s="26">
        <f t="shared" si="1"/>
        <v>98</v>
      </c>
      <c r="AH18" s="26">
        <f t="shared" si="1"/>
        <v>108</v>
      </c>
      <c r="AI18" s="22">
        <f t="shared" si="2"/>
        <v>88</v>
      </c>
      <c r="AJ18" s="22">
        <f t="shared" si="3"/>
        <v>92</v>
      </c>
      <c r="AK18" s="22">
        <f t="shared" si="4"/>
        <v>138</v>
      </c>
      <c r="AL18" s="22">
        <f t="shared" si="5"/>
        <v>294</v>
      </c>
      <c r="AM18" s="22">
        <f t="shared" si="6"/>
        <v>553</v>
      </c>
      <c r="AN18" s="22">
        <f t="shared" si="7"/>
        <v>421</v>
      </c>
      <c r="AO18" s="22">
        <f t="shared" si="8"/>
        <v>175</v>
      </c>
      <c r="AP18" s="22">
        <f t="shared" si="9"/>
        <v>112</v>
      </c>
      <c r="AQ18" s="22">
        <f t="shared" si="10"/>
        <v>137</v>
      </c>
      <c r="AR18" s="22">
        <f t="shared" si="11"/>
        <v>83</v>
      </c>
      <c r="AS18" s="22">
        <f t="shared" si="12"/>
        <v>98</v>
      </c>
      <c r="AT18" s="22">
        <f t="shared" si="13"/>
        <v>108</v>
      </c>
      <c r="AU18" s="22"/>
      <c r="AV18" s="22"/>
      <c r="AW18" s="22"/>
      <c r="AX18" s="22"/>
      <c r="AY18" s="22"/>
    </row>
    <row r="19" spans="1:51" x14ac:dyDescent="0.25">
      <c r="A19" s="12"/>
      <c r="B19" s="11"/>
      <c r="C19" s="11"/>
      <c r="D19" s="11"/>
      <c r="E19" s="11"/>
      <c r="F19" s="11"/>
      <c r="G19" s="1" t="s">
        <v>42</v>
      </c>
      <c r="H19" s="5"/>
      <c r="I19" s="5"/>
      <c r="J19" s="5"/>
      <c r="K19" s="5"/>
      <c r="L19" s="5"/>
      <c r="M19" s="5"/>
      <c r="N19" s="5"/>
      <c r="O19" s="5"/>
      <c r="P19" s="5">
        <v>34</v>
      </c>
      <c r="Q19" s="5"/>
      <c r="R19" s="5"/>
      <c r="S19" s="5"/>
      <c r="T19" s="15">
        <v>34</v>
      </c>
      <c r="U19" s="20" t="str">
        <f>VLOOKUP(G19,Lookups!$A$4:$B$26,2,0)</f>
        <v>Meter Set</v>
      </c>
      <c r="V19" s="22">
        <f>VLOOKUP(G19,Lookups!$A$4:$C$26,3,0)</f>
        <v>34</v>
      </c>
      <c r="W19" s="26">
        <f t="shared" si="14"/>
        <v>0</v>
      </c>
      <c r="X19" s="26">
        <f t="shared" si="1"/>
        <v>0</v>
      </c>
      <c r="Y19" s="26">
        <f t="shared" si="1"/>
        <v>0</v>
      </c>
      <c r="Z19" s="26">
        <f t="shared" si="1"/>
        <v>0</v>
      </c>
      <c r="AA19" s="26">
        <f t="shared" si="1"/>
        <v>0</v>
      </c>
      <c r="AB19" s="26">
        <f t="shared" si="1"/>
        <v>0</v>
      </c>
      <c r="AC19" s="26">
        <f t="shared" si="1"/>
        <v>0</v>
      </c>
      <c r="AD19" s="26">
        <f t="shared" si="1"/>
        <v>0</v>
      </c>
      <c r="AE19" s="26">
        <f t="shared" si="1"/>
        <v>1</v>
      </c>
      <c r="AF19" s="26">
        <f t="shared" si="1"/>
        <v>0</v>
      </c>
      <c r="AG19" s="26">
        <f t="shared" si="1"/>
        <v>0</v>
      </c>
      <c r="AH19" s="26">
        <f t="shared" si="1"/>
        <v>0</v>
      </c>
      <c r="AI19" s="22">
        <f t="shared" si="2"/>
        <v>0</v>
      </c>
      <c r="AJ19" s="22">
        <f t="shared" si="3"/>
        <v>0</v>
      </c>
      <c r="AK19" s="22">
        <f t="shared" si="4"/>
        <v>0</v>
      </c>
      <c r="AL19" s="22">
        <f t="shared" si="5"/>
        <v>0</v>
      </c>
      <c r="AM19" s="22">
        <f t="shared" si="6"/>
        <v>0</v>
      </c>
      <c r="AN19" s="22">
        <f t="shared" si="7"/>
        <v>0</v>
      </c>
      <c r="AO19" s="22">
        <f t="shared" si="8"/>
        <v>0</v>
      </c>
      <c r="AP19" s="22">
        <f t="shared" si="9"/>
        <v>0</v>
      </c>
      <c r="AQ19" s="22">
        <f t="shared" si="10"/>
        <v>1</v>
      </c>
      <c r="AR19" s="22">
        <f t="shared" si="11"/>
        <v>0</v>
      </c>
      <c r="AS19" s="22">
        <f t="shared" si="12"/>
        <v>0</v>
      </c>
      <c r="AT19" s="22">
        <f t="shared" si="13"/>
        <v>0</v>
      </c>
      <c r="AU19" s="22"/>
      <c r="AV19" s="22"/>
      <c r="AW19" s="22"/>
      <c r="AX19" s="22"/>
      <c r="AY19" s="22"/>
    </row>
    <row r="20" spans="1:51" x14ac:dyDescent="0.25">
      <c r="A20" s="12"/>
      <c r="B20" s="11"/>
      <c r="C20" s="11"/>
      <c r="D20" s="11"/>
      <c r="E20" s="11"/>
      <c r="F20" s="11"/>
      <c r="G20" s="1" t="s">
        <v>26</v>
      </c>
      <c r="H20" s="5"/>
      <c r="I20" s="5"/>
      <c r="J20" s="5"/>
      <c r="K20" s="5">
        <v>88</v>
      </c>
      <c r="L20" s="5"/>
      <c r="M20" s="5"/>
      <c r="N20" s="5"/>
      <c r="O20" s="5"/>
      <c r="P20" s="5"/>
      <c r="Q20" s="5"/>
      <c r="R20" s="5"/>
      <c r="S20" s="5"/>
      <c r="T20" s="15">
        <v>88</v>
      </c>
      <c r="U20" s="20" t="str">
        <f>VLOOKUP(G20,Lookups!$A$4:$B$26,2,0)</f>
        <v>Other</v>
      </c>
      <c r="V20" s="22">
        <f>VLOOKUP(G20,Lookups!$A$4:$C$26,3,0)</f>
        <v>0</v>
      </c>
      <c r="W20" s="26">
        <f t="shared" si="14"/>
        <v>0</v>
      </c>
      <c r="X20" s="26">
        <f t="shared" si="1"/>
        <v>0</v>
      </c>
      <c r="Y20" s="26">
        <f t="shared" si="1"/>
        <v>0</v>
      </c>
      <c r="Z20" s="26">
        <f t="shared" si="1"/>
        <v>0</v>
      </c>
      <c r="AA20" s="26">
        <f t="shared" si="1"/>
        <v>0</v>
      </c>
      <c r="AB20" s="26">
        <f t="shared" si="1"/>
        <v>0</v>
      </c>
      <c r="AC20" s="26">
        <f t="shared" si="1"/>
        <v>0</v>
      </c>
      <c r="AD20" s="26">
        <f t="shared" si="1"/>
        <v>0</v>
      </c>
      <c r="AE20" s="26">
        <f t="shared" si="1"/>
        <v>0</v>
      </c>
      <c r="AF20" s="26">
        <f t="shared" si="1"/>
        <v>0</v>
      </c>
      <c r="AG20" s="26">
        <f t="shared" si="1"/>
        <v>0</v>
      </c>
      <c r="AH20" s="26">
        <f t="shared" si="1"/>
        <v>0</v>
      </c>
      <c r="AI20" s="22">
        <f t="shared" si="2"/>
        <v>0</v>
      </c>
      <c r="AJ20" s="22">
        <f t="shared" si="3"/>
        <v>0</v>
      </c>
      <c r="AK20" s="22">
        <f t="shared" si="4"/>
        <v>0</v>
      </c>
      <c r="AL20" s="22">
        <f t="shared" si="5"/>
        <v>0</v>
      </c>
      <c r="AM20" s="22">
        <f t="shared" si="6"/>
        <v>0</v>
      </c>
      <c r="AN20" s="22">
        <f t="shared" si="7"/>
        <v>0</v>
      </c>
      <c r="AO20" s="22">
        <f t="shared" si="8"/>
        <v>0</v>
      </c>
      <c r="AP20" s="22">
        <f t="shared" si="9"/>
        <v>0</v>
      </c>
      <c r="AQ20" s="22">
        <f t="shared" si="10"/>
        <v>0</v>
      </c>
      <c r="AR20" s="22">
        <f t="shared" si="11"/>
        <v>0</v>
      </c>
      <c r="AS20" s="22">
        <f t="shared" si="12"/>
        <v>0</v>
      </c>
      <c r="AT20" s="22">
        <f t="shared" si="13"/>
        <v>0</v>
      </c>
      <c r="AU20" s="22"/>
      <c r="AV20" s="22"/>
      <c r="AW20" s="22"/>
      <c r="AX20" s="22"/>
      <c r="AY20" s="22"/>
    </row>
    <row r="21" spans="1:51" x14ac:dyDescent="0.25">
      <c r="A21" s="12"/>
      <c r="B21" s="11"/>
      <c r="C21" s="11"/>
      <c r="D21" s="11"/>
      <c r="E21" s="11"/>
      <c r="F21" s="11"/>
      <c r="G21" s="1" t="s">
        <v>27</v>
      </c>
      <c r="H21" s="5">
        <v>20</v>
      </c>
      <c r="I21" s="5">
        <v>60</v>
      </c>
      <c r="J21" s="5">
        <v>20</v>
      </c>
      <c r="K21" s="5">
        <v>40</v>
      </c>
      <c r="L21" s="5"/>
      <c r="M21" s="5"/>
      <c r="N21" s="5"/>
      <c r="O21" s="5"/>
      <c r="P21" s="5">
        <v>20</v>
      </c>
      <c r="Q21" s="5">
        <v>20</v>
      </c>
      <c r="R21" s="5">
        <v>20</v>
      </c>
      <c r="S21" s="5">
        <v>40</v>
      </c>
      <c r="T21" s="15">
        <v>240</v>
      </c>
      <c r="U21" s="20" t="str">
        <f>VLOOKUP(G21,Lookups!$A$4:$B$26,2,0)</f>
        <v>Turn-on</v>
      </c>
      <c r="V21" s="22">
        <f>VLOOKUP(G21,Lookups!$A$4:$C$26,3,0)</f>
        <v>23</v>
      </c>
      <c r="W21" s="26">
        <f t="shared" si="14"/>
        <v>0.86956521739130432</v>
      </c>
      <c r="X21" s="26">
        <f t="shared" si="1"/>
        <v>2.6086956521739131</v>
      </c>
      <c r="Y21" s="26">
        <f t="shared" si="1"/>
        <v>0.86956521739130432</v>
      </c>
      <c r="Z21" s="26">
        <f t="shared" si="1"/>
        <v>1.7391304347826086</v>
      </c>
      <c r="AA21" s="26">
        <f t="shared" si="1"/>
        <v>0</v>
      </c>
      <c r="AB21" s="26">
        <f t="shared" si="1"/>
        <v>0</v>
      </c>
      <c r="AC21" s="26">
        <f t="shared" si="1"/>
        <v>0</v>
      </c>
      <c r="AD21" s="26">
        <f t="shared" si="1"/>
        <v>0</v>
      </c>
      <c r="AE21" s="26">
        <f t="shared" si="1"/>
        <v>0.86956521739130432</v>
      </c>
      <c r="AF21" s="26">
        <f t="shared" si="1"/>
        <v>0.86956521739130432</v>
      </c>
      <c r="AG21" s="26">
        <f t="shared" si="1"/>
        <v>0.86956521739130432</v>
      </c>
      <c r="AH21" s="26">
        <f t="shared" si="1"/>
        <v>1.7391304347826086</v>
      </c>
      <c r="AI21" s="22">
        <f t="shared" si="2"/>
        <v>1</v>
      </c>
      <c r="AJ21" s="22">
        <f t="shared" si="3"/>
        <v>3</v>
      </c>
      <c r="AK21" s="22">
        <f t="shared" si="4"/>
        <v>1</v>
      </c>
      <c r="AL21" s="22">
        <f t="shared" si="5"/>
        <v>2</v>
      </c>
      <c r="AM21" s="22">
        <f t="shared" si="6"/>
        <v>0</v>
      </c>
      <c r="AN21" s="22">
        <f t="shared" si="7"/>
        <v>0</v>
      </c>
      <c r="AO21" s="22">
        <f t="shared" si="8"/>
        <v>0</v>
      </c>
      <c r="AP21" s="22">
        <f t="shared" si="9"/>
        <v>0</v>
      </c>
      <c r="AQ21" s="22">
        <f t="shared" si="10"/>
        <v>1</v>
      </c>
      <c r="AR21" s="22">
        <f t="shared" si="11"/>
        <v>1</v>
      </c>
      <c r="AS21" s="22">
        <f t="shared" si="12"/>
        <v>1</v>
      </c>
      <c r="AT21" s="22">
        <f t="shared" si="13"/>
        <v>2</v>
      </c>
      <c r="AU21" s="22"/>
      <c r="AV21" s="22"/>
      <c r="AW21" s="22"/>
      <c r="AX21" s="22"/>
      <c r="AY21" s="22"/>
    </row>
    <row r="22" spans="1:51" x14ac:dyDescent="0.25">
      <c r="A22" s="12"/>
      <c r="B22" s="11"/>
      <c r="C22" s="11"/>
      <c r="D22" s="11"/>
      <c r="E22" s="11"/>
      <c r="F22" s="11"/>
      <c r="G22" s="1" t="s">
        <v>28</v>
      </c>
      <c r="H22" s="5"/>
      <c r="I22" s="5"/>
      <c r="J22" s="5">
        <v>715</v>
      </c>
      <c r="K22" s="5">
        <v>7800</v>
      </c>
      <c r="L22" s="5">
        <v>10595</v>
      </c>
      <c r="M22" s="5">
        <v>1560</v>
      </c>
      <c r="N22" s="5"/>
      <c r="O22" s="5">
        <v>130</v>
      </c>
      <c r="P22" s="5"/>
      <c r="Q22" s="5"/>
      <c r="R22" s="5">
        <v>195</v>
      </c>
      <c r="S22" s="5">
        <v>65</v>
      </c>
      <c r="T22" s="15">
        <v>21060</v>
      </c>
      <c r="U22" s="20" t="str">
        <f>VLOOKUP(G22,Lookups!$A$4:$B$26,2,0)</f>
        <v>Seasonal Charge</v>
      </c>
      <c r="V22" s="22">
        <f>VLOOKUP(G22,Lookups!$A$4:$C$26,3,0)</f>
        <v>65</v>
      </c>
      <c r="W22" s="26">
        <f t="shared" si="14"/>
        <v>0</v>
      </c>
      <c r="X22" s="26">
        <f t="shared" si="1"/>
        <v>0</v>
      </c>
      <c r="Y22" s="26">
        <f t="shared" si="1"/>
        <v>11</v>
      </c>
      <c r="Z22" s="26">
        <f t="shared" si="1"/>
        <v>120</v>
      </c>
      <c r="AA22" s="26">
        <f t="shared" si="1"/>
        <v>163</v>
      </c>
      <c r="AB22" s="26">
        <f t="shared" si="1"/>
        <v>24</v>
      </c>
      <c r="AC22" s="26">
        <f t="shared" si="1"/>
        <v>0</v>
      </c>
      <c r="AD22" s="26">
        <f t="shared" si="1"/>
        <v>2</v>
      </c>
      <c r="AE22" s="26">
        <f t="shared" si="1"/>
        <v>0</v>
      </c>
      <c r="AF22" s="26">
        <f t="shared" si="1"/>
        <v>0</v>
      </c>
      <c r="AG22" s="26">
        <f t="shared" si="1"/>
        <v>3</v>
      </c>
      <c r="AH22" s="26">
        <f t="shared" si="1"/>
        <v>1</v>
      </c>
      <c r="AI22" s="22">
        <f t="shared" si="2"/>
        <v>0</v>
      </c>
      <c r="AJ22" s="22">
        <f t="shared" si="3"/>
        <v>0</v>
      </c>
      <c r="AK22" s="22">
        <f t="shared" si="4"/>
        <v>11</v>
      </c>
      <c r="AL22" s="22">
        <f t="shared" si="5"/>
        <v>120</v>
      </c>
      <c r="AM22" s="22">
        <f t="shared" si="6"/>
        <v>163</v>
      </c>
      <c r="AN22" s="22">
        <f t="shared" si="7"/>
        <v>24</v>
      </c>
      <c r="AO22" s="22">
        <f t="shared" si="8"/>
        <v>0</v>
      </c>
      <c r="AP22" s="22">
        <f t="shared" si="9"/>
        <v>2</v>
      </c>
      <c r="AQ22" s="22">
        <f t="shared" si="10"/>
        <v>0</v>
      </c>
      <c r="AR22" s="22">
        <f t="shared" si="11"/>
        <v>0</v>
      </c>
      <c r="AS22" s="22">
        <f t="shared" si="12"/>
        <v>3</v>
      </c>
      <c r="AT22" s="22">
        <f t="shared" si="13"/>
        <v>1</v>
      </c>
      <c r="AU22" s="22"/>
      <c r="AV22" s="22"/>
      <c r="AW22" s="22"/>
      <c r="AX22" s="22"/>
      <c r="AY22" s="22"/>
    </row>
    <row r="23" spans="1:51" x14ac:dyDescent="0.25">
      <c r="A23" s="12"/>
      <c r="B23" s="11"/>
      <c r="C23" s="11"/>
      <c r="D23" s="11"/>
      <c r="E23" s="11"/>
      <c r="F23" s="11"/>
      <c r="G23" s="1" t="s">
        <v>21</v>
      </c>
      <c r="H23" s="5">
        <v>4435</v>
      </c>
      <c r="I23" s="5">
        <v>4990</v>
      </c>
      <c r="J23" s="5">
        <v>4820</v>
      </c>
      <c r="K23" s="5">
        <v>4505</v>
      </c>
      <c r="L23" s="5">
        <v>4805</v>
      </c>
      <c r="M23" s="5">
        <v>5980</v>
      </c>
      <c r="N23" s="5">
        <v>6910</v>
      </c>
      <c r="O23" s="5">
        <v>6290</v>
      </c>
      <c r="P23" s="5">
        <v>8835</v>
      </c>
      <c r="Q23" s="5">
        <v>5790</v>
      </c>
      <c r="R23" s="5">
        <v>6640</v>
      </c>
      <c r="S23" s="5">
        <v>6215</v>
      </c>
      <c r="T23" s="15">
        <v>70215</v>
      </c>
      <c r="U23" s="20" t="str">
        <f>VLOOKUP(G23,Lookups!$A$4:$B$26,2,0)</f>
        <v>Returned Check</v>
      </c>
      <c r="V23" s="22">
        <f>VLOOKUP(G23,Lookups!$A$4:$C$26,3,0)</f>
        <v>25</v>
      </c>
      <c r="W23" s="26">
        <f t="shared" si="14"/>
        <v>177.4</v>
      </c>
      <c r="X23" s="26">
        <f t="shared" si="1"/>
        <v>199.6</v>
      </c>
      <c r="Y23" s="26">
        <f t="shared" si="1"/>
        <v>192.8</v>
      </c>
      <c r="Z23" s="26">
        <f t="shared" si="1"/>
        <v>180.2</v>
      </c>
      <c r="AA23" s="26">
        <f t="shared" si="1"/>
        <v>192.2</v>
      </c>
      <c r="AB23" s="26">
        <f t="shared" si="1"/>
        <v>239.2</v>
      </c>
      <c r="AC23" s="26">
        <f t="shared" si="1"/>
        <v>276.39999999999998</v>
      </c>
      <c r="AD23" s="26">
        <f t="shared" si="1"/>
        <v>251.6</v>
      </c>
      <c r="AE23" s="26">
        <f t="shared" si="1"/>
        <v>353.4</v>
      </c>
      <c r="AF23" s="26">
        <f t="shared" si="1"/>
        <v>231.6</v>
      </c>
      <c r="AG23" s="26">
        <f t="shared" si="1"/>
        <v>265.60000000000002</v>
      </c>
      <c r="AH23" s="26">
        <f t="shared" si="1"/>
        <v>248.6</v>
      </c>
      <c r="AI23" s="22">
        <f t="shared" si="2"/>
        <v>177</v>
      </c>
      <c r="AJ23" s="22">
        <f t="shared" si="3"/>
        <v>200</v>
      </c>
      <c r="AK23" s="22">
        <f t="shared" si="4"/>
        <v>193</v>
      </c>
      <c r="AL23" s="22">
        <f t="shared" si="5"/>
        <v>180</v>
      </c>
      <c r="AM23" s="22">
        <f t="shared" si="6"/>
        <v>192</v>
      </c>
      <c r="AN23" s="22">
        <f t="shared" si="7"/>
        <v>239</v>
      </c>
      <c r="AO23" s="22">
        <f t="shared" si="8"/>
        <v>276</v>
      </c>
      <c r="AP23" s="22">
        <f t="shared" si="9"/>
        <v>252</v>
      </c>
      <c r="AQ23" s="22">
        <f t="shared" si="10"/>
        <v>353</v>
      </c>
      <c r="AR23" s="22">
        <f t="shared" si="11"/>
        <v>232</v>
      </c>
      <c r="AS23" s="22">
        <f t="shared" si="12"/>
        <v>266</v>
      </c>
      <c r="AT23" s="22">
        <f t="shared" si="13"/>
        <v>249</v>
      </c>
      <c r="AU23" s="22"/>
      <c r="AV23" s="22"/>
      <c r="AW23" s="22"/>
      <c r="AX23" s="22"/>
      <c r="AY23" s="22"/>
    </row>
    <row r="24" spans="1:51" x14ac:dyDescent="0.25">
      <c r="A24" s="12"/>
      <c r="B24" s="11"/>
      <c r="C24" s="11"/>
      <c r="D24" s="11"/>
      <c r="E24" s="11"/>
      <c r="F24" s="11"/>
      <c r="G24" s="1" t="s">
        <v>22</v>
      </c>
      <c r="H24" s="5">
        <v>6552</v>
      </c>
      <c r="I24" s="5">
        <v>11466</v>
      </c>
      <c r="J24" s="5">
        <v>8541</v>
      </c>
      <c r="K24" s="5">
        <v>11427</v>
      </c>
      <c r="L24" s="5">
        <v>10179</v>
      </c>
      <c r="M24" s="5">
        <v>3159</v>
      </c>
      <c r="N24" s="5">
        <v>12324</v>
      </c>
      <c r="O24" s="5">
        <v>18525</v>
      </c>
      <c r="P24" s="5">
        <v>29874</v>
      </c>
      <c r="Q24" s="5">
        <v>20475</v>
      </c>
      <c r="R24" s="5">
        <v>20046</v>
      </c>
      <c r="S24" s="5">
        <v>20202</v>
      </c>
      <c r="T24" s="15">
        <v>172770</v>
      </c>
      <c r="U24" s="20" t="str">
        <f>VLOOKUP(G24,Lookups!$A$4:$B$26,2,0)</f>
        <v>Delq Reconnect</v>
      </c>
      <c r="V24" s="22">
        <f>VLOOKUP(G24,Lookups!$A$4:$C$26,3,0)</f>
        <v>39</v>
      </c>
      <c r="W24" s="26">
        <f t="shared" si="14"/>
        <v>168</v>
      </c>
      <c r="X24" s="26">
        <f t="shared" si="1"/>
        <v>294</v>
      </c>
      <c r="Y24" s="26">
        <f t="shared" si="1"/>
        <v>219</v>
      </c>
      <c r="Z24" s="26">
        <f t="shared" si="1"/>
        <v>293</v>
      </c>
      <c r="AA24" s="26">
        <f t="shared" si="1"/>
        <v>261</v>
      </c>
      <c r="AB24" s="26">
        <f t="shared" si="1"/>
        <v>81</v>
      </c>
      <c r="AC24" s="26">
        <f t="shared" si="1"/>
        <v>316</v>
      </c>
      <c r="AD24" s="26">
        <f t="shared" si="1"/>
        <v>475</v>
      </c>
      <c r="AE24" s="26">
        <f t="shared" si="1"/>
        <v>766</v>
      </c>
      <c r="AF24" s="26">
        <f t="shared" si="1"/>
        <v>525</v>
      </c>
      <c r="AG24" s="26">
        <f t="shared" si="1"/>
        <v>514</v>
      </c>
      <c r="AH24" s="26">
        <f t="shared" si="1"/>
        <v>518</v>
      </c>
      <c r="AI24" s="22">
        <f t="shared" si="2"/>
        <v>168</v>
      </c>
      <c r="AJ24" s="22">
        <f t="shared" si="3"/>
        <v>294</v>
      </c>
      <c r="AK24" s="22">
        <f t="shared" si="4"/>
        <v>219</v>
      </c>
      <c r="AL24" s="22">
        <f t="shared" si="5"/>
        <v>293</v>
      </c>
      <c r="AM24" s="22">
        <f t="shared" si="6"/>
        <v>261</v>
      </c>
      <c r="AN24" s="22">
        <f t="shared" si="7"/>
        <v>81</v>
      </c>
      <c r="AO24" s="22">
        <f t="shared" si="8"/>
        <v>316</v>
      </c>
      <c r="AP24" s="22">
        <f t="shared" si="9"/>
        <v>475</v>
      </c>
      <c r="AQ24" s="22">
        <f t="shared" si="10"/>
        <v>766</v>
      </c>
      <c r="AR24" s="22">
        <f t="shared" si="11"/>
        <v>525</v>
      </c>
      <c r="AS24" s="22">
        <f t="shared" si="12"/>
        <v>514</v>
      </c>
      <c r="AT24" s="22">
        <f t="shared" si="13"/>
        <v>518</v>
      </c>
      <c r="AU24" s="22"/>
      <c r="AV24" s="22"/>
      <c r="AW24" s="22"/>
      <c r="AX24" s="22"/>
      <c r="AY24" s="22"/>
    </row>
    <row r="25" spans="1:51" x14ac:dyDescent="0.25">
      <c r="A25" s="12"/>
      <c r="B25" s="11"/>
      <c r="C25" s="11"/>
      <c r="D25" s="11"/>
      <c r="E25" s="11"/>
      <c r="F25" s="11"/>
      <c r="G25" s="1" t="s">
        <v>23</v>
      </c>
      <c r="H25" s="5">
        <v>15663</v>
      </c>
      <c r="I25" s="5">
        <v>19642</v>
      </c>
      <c r="J25" s="5">
        <v>21597</v>
      </c>
      <c r="K25" s="5">
        <v>39675</v>
      </c>
      <c r="L25" s="5">
        <v>66263</v>
      </c>
      <c r="M25" s="5">
        <v>42527</v>
      </c>
      <c r="N25" s="5">
        <v>14743</v>
      </c>
      <c r="O25" s="5">
        <v>11914</v>
      </c>
      <c r="P25" s="5">
        <v>14789</v>
      </c>
      <c r="Q25" s="5">
        <v>9867</v>
      </c>
      <c r="R25" s="5">
        <v>12558</v>
      </c>
      <c r="S25" s="5">
        <v>13823</v>
      </c>
      <c r="T25" s="15">
        <v>283061</v>
      </c>
      <c r="U25" s="20" t="str">
        <f>VLOOKUP(G25,Lookups!$A$4:$B$26,2,0)</f>
        <v>Turn-on</v>
      </c>
      <c r="V25" s="22">
        <f>VLOOKUP(G25,Lookups!$A$4:$C$26,3,0)</f>
        <v>23</v>
      </c>
      <c r="W25" s="26">
        <f t="shared" si="14"/>
        <v>681</v>
      </c>
      <c r="X25" s="26">
        <f t="shared" si="1"/>
        <v>854</v>
      </c>
      <c r="Y25" s="26">
        <f t="shared" si="1"/>
        <v>939</v>
      </c>
      <c r="Z25" s="26">
        <f t="shared" si="1"/>
        <v>1725</v>
      </c>
      <c r="AA25" s="26">
        <f t="shared" si="1"/>
        <v>2881</v>
      </c>
      <c r="AB25" s="26">
        <f t="shared" si="1"/>
        <v>1849</v>
      </c>
      <c r="AC25" s="26">
        <f t="shared" si="1"/>
        <v>641</v>
      </c>
      <c r="AD25" s="26">
        <f t="shared" si="1"/>
        <v>518</v>
      </c>
      <c r="AE25" s="26">
        <f t="shared" si="1"/>
        <v>643</v>
      </c>
      <c r="AF25" s="26">
        <f t="shared" si="1"/>
        <v>429</v>
      </c>
      <c r="AG25" s="26">
        <f t="shared" si="1"/>
        <v>546</v>
      </c>
      <c r="AH25" s="26">
        <f t="shared" si="1"/>
        <v>601</v>
      </c>
      <c r="AI25" s="22">
        <f t="shared" si="2"/>
        <v>681</v>
      </c>
      <c r="AJ25" s="22">
        <f t="shared" si="3"/>
        <v>854</v>
      </c>
      <c r="AK25" s="22">
        <f t="shared" si="4"/>
        <v>939</v>
      </c>
      <c r="AL25" s="22">
        <f t="shared" si="5"/>
        <v>1725</v>
      </c>
      <c r="AM25" s="22">
        <f t="shared" si="6"/>
        <v>2881</v>
      </c>
      <c r="AN25" s="22">
        <f t="shared" si="7"/>
        <v>1849</v>
      </c>
      <c r="AO25" s="22">
        <f t="shared" si="8"/>
        <v>641</v>
      </c>
      <c r="AP25" s="22">
        <f t="shared" si="9"/>
        <v>518</v>
      </c>
      <c r="AQ25" s="22">
        <f t="shared" si="10"/>
        <v>643</v>
      </c>
      <c r="AR25" s="22">
        <f t="shared" si="11"/>
        <v>429</v>
      </c>
      <c r="AS25" s="22">
        <f t="shared" si="12"/>
        <v>546</v>
      </c>
      <c r="AT25" s="22">
        <f t="shared" si="13"/>
        <v>601</v>
      </c>
      <c r="AU25" s="22"/>
      <c r="AV25" s="22"/>
      <c r="AW25" s="22"/>
      <c r="AX25" s="22"/>
      <c r="AY25" s="22"/>
    </row>
    <row r="26" spans="1:51" x14ac:dyDescent="0.25">
      <c r="A26" s="12"/>
      <c r="B26" s="11"/>
      <c r="C26" s="11"/>
      <c r="D26" s="11"/>
      <c r="E26" s="11"/>
      <c r="F26" s="11"/>
      <c r="G26" s="1" t="s">
        <v>24</v>
      </c>
      <c r="H26" s="5"/>
      <c r="I26" s="5"/>
      <c r="J26" s="5">
        <v>-45</v>
      </c>
      <c r="K26" s="5">
        <v>90</v>
      </c>
      <c r="L26" s="5">
        <v>135</v>
      </c>
      <c r="M26" s="5">
        <v>135</v>
      </c>
      <c r="N26" s="5"/>
      <c r="O26" s="5">
        <v>45</v>
      </c>
      <c r="P26" s="5">
        <v>45</v>
      </c>
      <c r="Q26" s="5"/>
      <c r="R26" s="5"/>
      <c r="S26" s="5"/>
      <c r="T26" s="15">
        <v>405</v>
      </c>
      <c r="U26" s="20" t="str">
        <f>VLOOKUP(G26,Lookups!$A$4:$B$26,2,0)</f>
        <v>Turn-on</v>
      </c>
      <c r="V26" s="22">
        <f>VLOOKUP(G26,Lookups!$A$4:$C$26,3,0)</f>
        <v>23</v>
      </c>
      <c r="W26" s="26">
        <f t="shared" si="14"/>
        <v>0</v>
      </c>
      <c r="X26" s="26">
        <f t="shared" si="1"/>
        <v>0</v>
      </c>
      <c r="Y26" s="26">
        <f t="shared" si="1"/>
        <v>-1.9565217391304348</v>
      </c>
      <c r="Z26" s="26">
        <f t="shared" si="1"/>
        <v>3.9130434782608696</v>
      </c>
      <c r="AA26" s="26">
        <f t="shared" si="1"/>
        <v>5.8695652173913047</v>
      </c>
      <c r="AB26" s="26">
        <f t="shared" si="1"/>
        <v>5.8695652173913047</v>
      </c>
      <c r="AC26" s="26">
        <f t="shared" si="1"/>
        <v>0</v>
      </c>
      <c r="AD26" s="26">
        <f t="shared" si="1"/>
        <v>1.9565217391304348</v>
      </c>
      <c r="AE26" s="26">
        <f t="shared" si="1"/>
        <v>1.9565217391304348</v>
      </c>
      <c r="AF26" s="26">
        <f t="shared" si="1"/>
        <v>0</v>
      </c>
      <c r="AG26" s="26">
        <f t="shared" si="1"/>
        <v>0</v>
      </c>
      <c r="AH26" s="26">
        <f t="shared" si="1"/>
        <v>0</v>
      </c>
      <c r="AI26" s="22">
        <f t="shared" si="2"/>
        <v>0</v>
      </c>
      <c r="AJ26" s="22">
        <f t="shared" si="3"/>
        <v>0</v>
      </c>
      <c r="AK26" s="22">
        <f t="shared" si="4"/>
        <v>-2</v>
      </c>
      <c r="AL26" s="22">
        <f t="shared" si="5"/>
        <v>4</v>
      </c>
      <c r="AM26" s="22">
        <f t="shared" si="6"/>
        <v>6</v>
      </c>
      <c r="AN26" s="22">
        <f t="shared" si="7"/>
        <v>6</v>
      </c>
      <c r="AO26" s="22">
        <f t="shared" si="8"/>
        <v>0</v>
      </c>
      <c r="AP26" s="22">
        <f t="shared" si="9"/>
        <v>2</v>
      </c>
      <c r="AQ26" s="22">
        <f t="shared" si="10"/>
        <v>2</v>
      </c>
      <c r="AR26" s="22">
        <f t="shared" si="11"/>
        <v>0</v>
      </c>
      <c r="AS26" s="22">
        <f t="shared" si="12"/>
        <v>0</v>
      </c>
      <c r="AT26" s="22">
        <f t="shared" si="13"/>
        <v>0</v>
      </c>
      <c r="AU26" s="22"/>
      <c r="AV26" s="22"/>
      <c r="AW26" s="22"/>
      <c r="AX26" s="22"/>
      <c r="AY26" s="22"/>
    </row>
    <row r="27" spans="1:51" x14ac:dyDescent="0.25">
      <c r="A27" s="12"/>
      <c r="B27" s="11"/>
      <c r="C27" s="11"/>
      <c r="D27" s="11"/>
      <c r="E27" s="11"/>
      <c r="F27" s="11"/>
      <c r="G27" s="1" t="s">
        <v>43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5"/>
      <c r="U27" s="20" t="str">
        <f>VLOOKUP(G27,Lookups!$A$4:$B$26,2,0)</f>
        <v>Other</v>
      </c>
      <c r="V27" s="22">
        <f>VLOOKUP(G27,Lookups!$A$4:$C$26,3,0)</f>
        <v>0</v>
      </c>
      <c r="W27" s="26">
        <f t="shared" si="14"/>
        <v>0</v>
      </c>
      <c r="X27" s="26">
        <f t="shared" si="1"/>
        <v>0</v>
      </c>
      <c r="Y27" s="26">
        <f t="shared" si="1"/>
        <v>0</v>
      </c>
      <c r="Z27" s="26">
        <f t="shared" si="1"/>
        <v>0</v>
      </c>
      <c r="AA27" s="26">
        <f t="shared" si="1"/>
        <v>0</v>
      </c>
      <c r="AB27" s="26">
        <f t="shared" si="1"/>
        <v>0</v>
      </c>
      <c r="AC27" s="26">
        <f t="shared" si="1"/>
        <v>0</v>
      </c>
      <c r="AD27" s="26">
        <f t="shared" si="1"/>
        <v>0</v>
      </c>
      <c r="AE27" s="26">
        <f t="shared" si="1"/>
        <v>0</v>
      </c>
      <c r="AF27" s="26">
        <f t="shared" si="1"/>
        <v>0</v>
      </c>
      <c r="AG27" s="26">
        <f t="shared" si="1"/>
        <v>0</v>
      </c>
      <c r="AH27" s="26">
        <f t="shared" si="1"/>
        <v>0</v>
      </c>
      <c r="AI27" s="22">
        <f t="shared" si="2"/>
        <v>0</v>
      </c>
      <c r="AJ27" s="22">
        <f t="shared" si="3"/>
        <v>0</v>
      </c>
      <c r="AK27" s="22">
        <f t="shared" si="4"/>
        <v>0</v>
      </c>
      <c r="AL27" s="22">
        <f t="shared" si="5"/>
        <v>0</v>
      </c>
      <c r="AM27" s="22">
        <f t="shared" si="6"/>
        <v>0</v>
      </c>
      <c r="AN27" s="22">
        <f t="shared" si="7"/>
        <v>0</v>
      </c>
      <c r="AO27" s="22">
        <f t="shared" si="8"/>
        <v>0</v>
      </c>
      <c r="AP27" s="22">
        <f t="shared" si="9"/>
        <v>0</v>
      </c>
      <c r="AQ27" s="22">
        <f t="shared" si="10"/>
        <v>0</v>
      </c>
      <c r="AR27" s="22">
        <f t="shared" si="11"/>
        <v>0</v>
      </c>
      <c r="AS27" s="22">
        <f t="shared" si="12"/>
        <v>0</v>
      </c>
      <c r="AT27" s="22">
        <f t="shared" si="13"/>
        <v>0</v>
      </c>
      <c r="AU27" s="22"/>
      <c r="AV27" s="22"/>
      <c r="AW27" s="22"/>
      <c r="AX27" s="22"/>
      <c r="AY27" s="22"/>
    </row>
    <row r="28" spans="1:51" x14ac:dyDescent="0.25">
      <c r="A28" s="3" t="s">
        <v>6</v>
      </c>
      <c r="B28" s="14"/>
      <c r="C28" s="14"/>
      <c r="D28" s="14"/>
      <c r="E28" s="14"/>
      <c r="F28" s="14"/>
      <c r="G28" s="4"/>
      <c r="H28" s="6">
        <v>94793.53</v>
      </c>
      <c r="I28" s="6">
        <v>114630.33</v>
      </c>
      <c r="J28" s="6">
        <v>110971.34</v>
      </c>
      <c r="K28" s="6">
        <v>133675</v>
      </c>
      <c r="L28" s="6">
        <v>188950.76</v>
      </c>
      <c r="M28" s="6">
        <v>189738.61</v>
      </c>
      <c r="N28" s="6">
        <v>222822.28</v>
      </c>
      <c r="O28" s="6">
        <v>232692.2</v>
      </c>
      <c r="P28" s="6">
        <v>287701.13</v>
      </c>
      <c r="Q28" s="6">
        <v>160380.21</v>
      </c>
      <c r="R28" s="6">
        <v>142859.24</v>
      </c>
      <c r="S28" s="6">
        <v>129370.83</v>
      </c>
      <c r="T28" s="10">
        <v>2008585.46</v>
      </c>
      <c r="V28" s="22"/>
    </row>
    <row r="35" spans="7:47" x14ac:dyDescent="0.25">
      <c r="G35" s="27" t="s">
        <v>101</v>
      </c>
      <c r="H35" s="23">
        <f>FINREP!B14</f>
        <v>45334</v>
      </c>
      <c r="I35" s="23">
        <f>FINREP!C14</f>
        <v>57154</v>
      </c>
      <c r="J35" s="23">
        <f>FINREP!D14</f>
        <v>55388</v>
      </c>
      <c r="K35" s="23">
        <f>FINREP!E14</f>
        <v>88261</v>
      </c>
      <c r="L35" s="23">
        <f>FINREP!F14</f>
        <v>126547</v>
      </c>
      <c r="M35" s="23">
        <f>FINREP!G14</f>
        <v>87103</v>
      </c>
      <c r="N35" s="23">
        <f>FINREP!H14</f>
        <v>58143</v>
      </c>
      <c r="O35" s="23">
        <f>FINREP!I14</f>
        <v>54428</v>
      </c>
      <c r="P35" s="23">
        <f>FINREP!J14</f>
        <v>74827</v>
      </c>
      <c r="Q35" s="23">
        <f>FINREP!K14</f>
        <v>49906</v>
      </c>
      <c r="R35" s="23">
        <f>FINREP!L14</f>
        <v>53615</v>
      </c>
      <c r="S35" s="23">
        <f>FINREP!M14</f>
        <v>55356</v>
      </c>
    </row>
    <row r="36" spans="7:47" x14ac:dyDescent="0.25">
      <c r="H36" s="23">
        <f>H35-SUM(H17:H27)</f>
        <v>0</v>
      </c>
      <c r="I36" s="23">
        <f t="shared" ref="I36:S36" si="15">I35-SUM(I17:I27)</f>
        <v>0</v>
      </c>
      <c r="J36" s="23">
        <f t="shared" si="15"/>
        <v>0</v>
      </c>
      <c r="K36" s="23">
        <f t="shared" si="15"/>
        <v>0</v>
      </c>
      <c r="L36" s="23">
        <f t="shared" si="15"/>
        <v>0</v>
      </c>
      <c r="M36" s="23">
        <f t="shared" si="15"/>
        <v>0</v>
      </c>
      <c r="N36" s="23">
        <f t="shared" si="15"/>
        <v>0</v>
      </c>
      <c r="O36" s="23">
        <f t="shared" si="15"/>
        <v>0</v>
      </c>
      <c r="P36" s="23">
        <f t="shared" si="15"/>
        <v>0</v>
      </c>
      <c r="Q36" s="23">
        <f t="shared" si="15"/>
        <v>0</v>
      </c>
      <c r="R36" s="23">
        <f t="shared" si="15"/>
        <v>0</v>
      </c>
      <c r="S36" s="23">
        <f t="shared" si="15"/>
        <v>-25</v>
      </c>
      <c r="T36" s="28">
        <f>SUM(H36:S36)</f>
        <v>-25</v>
      </c>
    </row>
    <row r="37" spans="7:47" x14ac:dyDescent="0.25">
      <c r="AH37" s="21" t="s">
        <v>48</v>
      </c>
      <c r="AI37" s="23">
        <f t="shared" ref="AI37:AT38" si="16">SUMIF($U$14:$U$27,$AH37,AI$14:AI$27)</f>
        <v>88</v>
      </c>
      <c r="AJ37" s="23">
        <f t="shared" si="16"/>
        <v>92</v>
      </c>
      <c r="AK37" s="23">
        <f t="shared" si="16"/>
        <v>138</v>
      </c>
      <c r="AL37" s="23">
        <f t="shared" si="16"/>
        <v>294</v>
      </c>
      <c r="AM37" s="23">
        <f t="shared" si="16"/>
        <v>553</v>
      </c>
      <c r="AN37" s="23">
        <f t="shared" si="16"/>
        <v>421</v>
      </c>
      <c r="AO37" s="23">
        <f t="shared" si="16"/>
        <v>175</v>
      </c>
      <c r="AP37" s="23">
        <f t="shared" si="16"/>
        <v>112</v>
      </c>
      <c r="AQ37" s="23">
        <f t="shared" si="16"/>
        <v>138</v>
      </c>
      <c r="AR37" s="23">
        <f t="shared" si="16"/>
        <v>83</v>
      </c>
      <c r="AS37" s="23">
        <f t="shared" si="16"/>
        <v>98</v>
      </c>
      <c r="AT37" s="23">
        <f t="shared" si="16"/>
        <v>108</v>
      </c>
      <c r="AU37" s="23">
        <f>SUM(AI37:AT37)</f>
        <v>2300</v>
      </c>
    </row>
    <row r="38" spans="7:47" x14ac:dyDescent="0.25">
      <c r="AH38" s="21" t="s">
        <v>60</v>
      </c>
      <c r="AI38" s="23">
        <f t="shared" si="16"/>
        <v>0</v>
      </c>
      <c r="AJ38" s="23">
        <f t="shared" si="16"/>
        <v>0</v>
      </c>
      <c r="AK38" s="23">
        <f t="shared" si="16"/>
        <v>0</v>
      </c>
      <c r="AL38" s="23">
        <f t="shared" si="16"/>
        <v>0</v>
      </c>
      <c r="AM38" s="23">
        <f t="shared" si="16"/>
        <v>0</v>
      </c>
      <c r="AN38" s="23">
        <f t="shared" si="16"/>
        <v>0</v>
      </c>
      <c r="AO38" s="23">
        <f t="shared" si="16"/>
        <v>0</v>
      </c>
      <c r="AP38" s="23">
        <f t="shared" si="16"/>
        <v>0</v>
      </c>
      <c r="AQ38" s="23">
        <f t="shared" si="16"/>
        <v>0</v>
      </c>
      <c r="AR38" s="23">
        <f t="shared" si="16"/>
        <v>0</v>
      </c>
      <c r="AS38" s="23">
        <f t="shared" si="16"/>
        <v>0</v>
      </c>
      <c r="AT38" s="23">
        <f t="shared" si="16"/>
        <v>0</v>
      </c>
      <c r="AU38" s="23">
        <f>SUM(AI38:AT38)</f>
        <v>0</v>
      </c>
    </row>
    <row r="39" spans="7:47" x14ac:dyDescent="0.25">
      <c r="AH39" s="21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</row>
    <row r="40" spans="7:47" x14ac:dyDescent="0.25">
      <c r="AH40" s="21" t="s">
        <v>45</v>
      </c>
      <c r="AI40" s="23">
        <f t="shared" ref="AI40:AT41" si="17">SUMIF($U$14:$U$27,$AH40,AI$14:AI$27)</f>
        <v>682</v>
      </c>
      <c r="AJ40" s="23">
        <f t="shared" si="17"/>
        <v>857</v>
      </c>
      <c r="AK40" s="23">
        <f t="shared" si="17"/>
        <v>938</v>
      </c>
      <c r="AL40" s="23">
        <f t="shared" si="17"/>
        <v>1731</v>
      </c>
      <c r="AM40" s="23">
        <f t="shared" si="17"/>
        <v>2887</v>
      </c>
      <c r="AN40" s="23">
        <f t="shared" si="17"/>
        <v>1855</v>
      </c>
      <c r="AO40" s="23">
        <f t="shared" si="17"/>
        <v>641</v>
      </c>
      <c r="AP40" s="23">
        <f t="shared" si="17"/>
        <v>520</v>
      </c>
      <c r="AQ40" s="23">
        <f t="shared" si="17"/>
        <v>646</v>
      </c>
      <c r="AR40" s="23">
        <f t="shared" si="17"/>
        <v>430</v>
      </c>
      <c r="AS40" s="23">
        <f t="shared" si="17"/>
        <v>547</v>
      </c>
      <c r="AT40" s="23">
        <f t="shared" si="17"/>
        <v>603</v>
      </c>
      <c r="AU40" s="23">
        <f t="shared" ref="AU40:AU41" si="18">SUM(AI40:AT40)</f>
        <v>12337</v>
      </c>
    </row>
    <row r="41" spans="7:47" x14ac:dyDescent="0.25">
      <c r="AH41" s="21" t="s">
        <v>62</v>
      </c>
      <c r="AI41" s="23">
        <f t="shared" si="17"/>
        <v>0</v>
      </c>
      <c r="AJ41" s="23">
        <f t="shared" si="17"/>
        <v>0</v>
      </c>
      <c r="AK41" s="23">
        <f t="shared" si="17"/>
        <v>0</v>
      </c>
      <c r="AL41" s="23">
        <f t="shared" si="17"/>
        <v>0</v>
      </c>
      <c r="AM41" s="23">
        <f t="shared" si="17"/>
        <v>0</v>
      </c>
      <c r="AN41" s="23">
        <f t="shared" si="17"/>
        <v>0</v>
      </c>
      <c r="AO41" s="23">
        <f t="shared" si="17"/>
        <v>0</v>
      </c>
      <c r="AP41" s="23">
        <f t="shared" si="17"/>
        <v>0</v>
      </c>
      <c r="AQ41" s="23">
        <f t="shared" si="17"/>
        <v>0</v>
      </c>
      <c r="AR41" s="23">
        <f t="shared" si="17"/>
        <v>0</v>
      </c>
      <c r="AS41" s="23">
        <f t="shared" si="17"/>
        <v>0</v>
      </c>
      <c r="AT41" s="23">
        <f t="shared" si="17"/>
        <v>0</v>
      </c>
      <c r="AU41" s="23">
        <f t="shared" si="18"/>
        <v>0</v>
      </c>
    </row>
    <row r="42" spans="7:47" x14ac:dyDescent="0.25">
      <c r="AH42" s="21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</row>
    <row r="43" spans="7:47" x14ac:dyDescent="0.25">
      <c r="AH43" s="21" t="s">
        <v>46</v>
      </c>
      <c r="AI43" s="23">
        <f t="shared" ref="AI43:AT44" si="19">SUMIF($U$14:$U$27,$AH43,AI$14:AI$27)</f>
        <v>1306</v>
      </c>
      <c r="AJ43" s="23">
        <f t="shared" si="19"/>
        <v>1489</v>
      </c>
      <c r="AK43" s="23">
        <f t="shared" si="19"/>
        <v>1254</v>
      </c>
      <c r="AL43" s="23">
        <f t="shared" si="19"/>
        <v>1220</v>
      </c>
      <c r="AM43" s="23">
        <f t="shared" si="19"/>
        <v>1314</v>
      </c>
      <c r="AN43" s="23">
        <f t="shared" si="19"/>
        <v>1619</v>
      </c>
      <c r="AO43" s="23">
        <f t="shared" si="19"/>
        <v>1518</v>
      </c>
      <c r="AP43" s="23">
        <f t="shared" si="19"/>
        <v>1143</v>
      </c>
      <c r="AQ43" s="23">
        <f t="shared" si="19"/>
        <v>1381</v>
      </c>
      <c r="AR43" s="23">
        <f t="shared" si="19"/>
        <v>911</v>
      </c>
      <c r="AS43" s="23">
        <f t="shared" si="19"/>
        <v>902</v>
      </c>
      <c r="AT43" s="23">
        <f t="shared" si="19"/>
        <v>947</v>
      </c>
      <c r="AU43" s="23">
        <f t="shared" ref="AU43:AU44" si="20">SUM(AI43:AT43)</f>
        <v>15004</v>
      </c>
    </row>
    <row r="44" spans="7:47" x14ac:dyDescent="0.25">
      <c r="AH44" s="21" t="s">
        <v>63</v>
      </c>
      <c r="AI44" s="23">
        <f t="shared" si="19"/>
        <v>0</v>
      </c>
      <c r="AJ44" s="23">
        <f t="shared" si="19"/>
        <v>0</v>
      </c>
      <c r="AK44" s="23">
        <f t="shared" si="19"/>
        <v>0</v>
      </c>
      <c r="AL44" s="23">
        <f t="shared" si="19"/>
        <v>0</v>
      </c>
      <c r="AM44" s="23">
        <f t="shared" si="19"/>
        <v>0</v>
      </c>
      <c r="AN44" s="23">
        <f t="shared" si="19"/>
        <v>0</v>
      </c>
      <c r="AO44" s="23">
        <f t="shared" si="19"/>
        <v>0</v>
      </c>
      <c r="AP44" s="23">
        <f t="shared" si="19"/>
        <v>0</v>
      </c>
      <c r="AQ44" s="23">
        <f t="shared" si="19"/>
        <v>0</v>
      </c>
      <c r="AR44" s="23">
        <f t="shared" si="19"/>
        <v>0</v>
      </c>
      <c r="AS44" s="23">
        <f t="shared" si="19"/>
        <v>0</v>
      </c>
      <c r="AT44" s="23">
        <f t="shared" si="19"/>
        <v>0</v>
      </c>
      <c r="AU44" s="23">
        <f t="shared" si="20"/>
        <v>0</v>
      </c>
    </row>
    <row r="45" spans="7:47" x14ac:dyDescent="0.25">
      <c r="AH45" s="21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</row>
    <row r="46" spans="7:47" x14ac:dyDescent="0.25">
      <c r="AH46" s="21" t="s">
        <v>51</v>
      </c>
      <c r="AI46" s="23">
        <f t="shared" ref="AI46:AT47" si="21">SUMIF($U$14:$U$27,$AH46,AI$14:AI$27)</f>
        <v>168</v>
      </c>
      <c r="AJ46" s="23">
        <f t="shared" si="21"/>
        <v>294</v>
      </c>
      <c r="AK46" s="23">
        <f t="shared" si="21"/>
        <v>219</v>
      </c>
      <c r="AL46" s="23">
        <f t="shared" si="21"/>
        <v>293</v>
      </c>
      <c r="AM46" s="23">
        <f t="shared" si="21"/>
        <v>261</v>
      </c>
      <c r="AN46" s="23">
        <f t="shared" si="21"/>
        <v>81</v>
      </c>
      <c r="AO46" s="23">
        <f t="shared" si="21"/>
        <v>316</v>
      </c>
      <c r="AP46" s="23">
        <f t="shared" si="21"/>
        <v>475</v>
      </c>
      <c r="AQ46" s="23">
        <f t="shared" si="21"/>
        <v>766</v>
      </c>
      <c r="AR46" s="23">
        <f t="shared" si="21"/>
        <v>525</v>
      </c>
      <c r="AS46" s="23">
        <f t="shared" si="21"/>
        <v>514</v>
      </c>
      <c r="AT46" s="23">
        <f t="shared" si="21"/>
        <v>518</v>
      </c>
      <c r="AU46" s="23">
        <f t="shared" ref="AU46:AU47" si="22">SUM(AI46:AT46)</f>
        <v>4430</v>
      </c>
    </row>
    <row r="47" spans="7:47" x14ac:dyDescent="0.25">
      <c r="AH47" s="21" t="s">
        <v>65</v>
      </c>
      <c r="AI47" s="23">
        <f t="shared" si="21"/>
        <v>0</v>
      </c>
      <c r="AJ47" s="23">
        <f t="shared" si="21"/>
        <v>0</v>
      </c>
      <c r="AK47" s="23">
        <f t="shared" si="21"/>
        <v>0</v>
      </c>
      <c r="AL47" s="23">
        <f t="shared" si="21"/>
        <v>0</v>
      </c>
      <c r="AM47" s="23">
        <f t="shared" si="21"/>
        <v>0</v>
      </c>
      <c r="AN47" s="23">
        <f t="shared" si="21"/>
        <v>0</v>
      </c>
      <c r="AO47" s="23">
        <f t="shared" si="21"/>
        <v>0</v>
      </c>
      <c r="AP47" s="23">
        <f t="shared" si="21"/>
        <v>0</v>
      </c>
      <c r="AQ47" s="23">
        <f t="shared" si="21"/>
        <v>0</v>
      </c>
      <c r="AR47" s="23">
        <f t="shared" si="21"/>
        <v>0</v>
      </c>
      <c r="AS47" s="23">
        <f t="shared" si="21"/>
        <v>0</v>
      </c>
      <c r="AT47" s="23">
        <f t="shared" si="21"/>
        <v>0</v>
      </c>
      <c r="AU47" s="23">
        <f t="shared" si="22"/>
        <v>0</v>
      </c>
    </row>
    <row r="48" spans="7:47" x14ac:dyDescent="0.25">
      <c r="AH48" s="21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</row>
    <row r="49" spans="34:47" x14ac:dyDescent="0.25">
      <c r="AH49" s="21" t="s">
        <v>52</v>
      </c>
      <c r="AI49" s="23">
        <f t="shared" ref="AI49:AT50" si="23">SUMIF($U$14:$U$27,$AH49,AI$14:AI$27)</f>
        <v>0</v>
      </c>
      <c r="AJ49" s="23">
        <f t="shared" si="23"/>
        <v>0</v>
      </c>
      <c r="AK49" s="23">
        <f t="shared" si="23"/>
        <v>11</v>
      </c>
      <c r="AL49" s="23">
        <f t="shared" si="23"/>
        <v>120</v>
      </c>
      <c r="AM49" s="23">
        <f t="shared" si="23"/>
        <v>163</v>
      </c>
      <c r="AN49" s="23">
        <f t="shared" si="23"/>
        <v>24</v>
      </c>
      <c r="AO49" s="23">
        <f t="shared" si="23"/>
        <v>0</v>
      </c>
      <c r="AP49" s="23">
        <f t="shared" si="23"/>
        <v>2</v>
      </c>
      <c r="AQ49" s="23">
        <f t="shared" si="23"/>
        <v>0</v>
      </c>
      <c r="AR49" s="23">
        <f t="shared" si="23"/>
        <v>0</v>
      </c>
      <c r="AS49" s="23">
        <f t="shared" si="23"/>
        <v>3</v>
      </c>
      <c r="AT49" s="23">
        <f t="shared" si="23"/>
        <v>1</v>
      </c>
      <c r="AU49" s="23">
        <f t="shared" ref="AU49:AU50" si="24">SUM(AI49:AT49)</f>
        <v>324</v>
      </c>
    </row>
    <row r="50" spans="34:47" x14ac:dyDescent="0.25">
      <c r="AH50" s="21" t="s">
        <v>67</v>
      </c>
      <c r="AI50" s="23">
        <f t="shared" si="23"/>
        <v>0</v>
      </c>
      <c r="AJ50" s="23">
        <f t="shared" si="23"/>
        <v>0</v>
      </c>
      <c r="AK50" s="23">
        <f t="shared" si="23"/>
        <v>0</v>
      </c>
      <c r="AL50" s="23">
        <f t="shared" si="23"/>
        <v>0</v>
      </c>
      <c r="AM50" s="23">
        <f t="shared" si="23"/>
        <v>0</v>
      </c>
      <c r="AN50" s="23">
        <f t="shared" si="23"/>
        <v>0</v>
      </c>
      <c r="AO50" s="23">
        <f t="shared" si="23"/>
        <v>0</v>
      </c>
      <c r="AP50" s="23">
        <f t="shared" si="23"/>
        <v>0</v>
      </c>
      <c r="AQ50" s="23">
        <f t="shared" si="23"/>
        <v>0</v>
      </c>
      <c r="AR50" s="23">
        <f t="shared" si="23"/>
        <v>0</v>
      </c>
      <c r="AS50" s="23">
        <f t="shared" si="23"/>
        <v>0</v>
      </c>
      <c r="AT50" s="23">
        <f t="shared" si="23"/>
        <v>0</v>
      </c>
      <c r="AU50" s="23">
        <f t="shared" si="24"/>
        <v>0</v>
      </c>
    </row>
    <row r="51" spans="34:47" x14ac:dyDescent="0.25">
      <c r="AH51" s="21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</row>
    <row r="52" spans="34:47" x14ac:dyDescent="0.25">
      <c r="AH52" s="21" t="s">
        <v>54</v>
      </c>
      <c r="AI52" s="23">
        <f t="shared" ref="AI52:AT53" si="25">SUMIF($U$14:$U$27,$AH52,AI$14:AI$27)</f>
        <v>0</v>
      </c>
      <c r="AJ52" s="23">
        <f t="shared" si="25"/>
        <v>0</v>
      </c>
      <c r="AK52" s="23">
        <f t="shared" si="25"/>
        <v>0</v>
      </c>
      <c r="AL52" s="23">
        <f t="shared" si="25"/>
        <v>0</v>
      </c>
      <c r="AM52" s="23">
        <f t="shared" si="25"/>
        <v>0</v>
      </c>
      <c r="AN52" s="23">
        <f t="shared" si="25"/>
        <v>0</v>
      </c>
      <c r="AO52" s="23">
        <f t="shared" si="25"/>
        <v>0</v>
      </c>
      <c r="AP52" s="23">
        <f t="shared" si="25"/>
        <v>0</v>
      </c>
      <c r="AQ52" s="23">
        <f t="shared" si="25"/>
        <v>0</v>
      </c>
      <c r="AR52" s="23">
        <f t="shared" si="25"/>
        <v>0</v>
      </c>
      <c r="AS52" s="23">
        <f t="shared" si="25"/>
        <v>0</v>
      </c>
      <c r="AT52" s="23">
        <f t="shared" si="25"/>
        <v>0</v>
      </c>
      <c r="AU52" s="23">
        <f t="shared" ref="AU52:AU53" si="26">SUM(AI52:AT52)</f>
        <v>0</v>
      </c>
    </row>
    <row r="53" spans="34:47" x14ac:dyDescent="0.25">
      <c r="AH53" s="21" t="s">
        <v>68</v>
      </c>
      <c r="AI53" s="23">
        <f t="shared" si="25"/>
        <v>0</v>
      </c>
      <c r="AJ53" s="23">
        <f t="shared" si="25"/>
        <v>0</v>
      </c>
      <c r="AK53" s="23">
        <f t="shared" si="25"/>
        <v>0</v>
      </c>
      <c r="AL53" s="23">
        <f t="shared" si="25"/>
        <v>0</v>
      </c>
      <c r="AM53" s="23">
        <f t="shared" si="25"/>
        <v>0</v>
      </c>
      <c r="AN53" s="23">
        <f t="shared" si="25"/>
        <v>0</v>
      </c>
      <c r="AO53" s="23">
        <f t="shared" si="25"/>
        <v>0</v>
      </c>
      <c r="AP53" s="23">
        <f t="shared" si="25"/>
        <v>0</v>
      </c>
      <c r="AQ53" s="23">
        <f t="shared" si="25"/>
        <v>0</v>
      </c>
      <c r="AR53" s="23">
        <f t="shared" si="25"/>
        <v>0</v>
      </c>
      <c r="AS53" s="23">
        <f t="shared" si="25"/>
        <v>0</v>
      </c>
      <c r="AT53" s="23">
        <f t="shared" si="25"/>
        <v>0</v>
      </c>
      <c r="AU53" s="23">
        <f t="shared" si="26"/>
        <v>0</v>
      </c>
    </row>
    <row r="54" spans="34:47" x14ac:dyDescent="0.25">
      <c r="AH54" s="21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</row>
    <row r="55" spans="34:47" x14ac:dyDescent="0.25">
      <c r="AH55" s="21" t="s">
        <v>57</v>
      </c>
      <c r="AI55" s="23">
        <f t="shared" ref="AI55:AT56" si="27">SUMIF($U$14:$U$27,$AH55,AI$14:AI$27)</f>
        <v>0</v>
      </c>
      <c r="AJ55" s="23">
        <f t="shared" si="27"/>
        <v>0</v>
      </c>
      <c r="AK55" s="23">
        <f t="shared" si="27"/>
        <v>0</v>
      </c>
      <c r="AL55" s="23">
        <f t="shared" si="27"/>
        <v>0</v>
      </c>
      <c r="AM55" s="23">
        <f t="shared" si="27"/>
        <v>0</v>
      </c>
      <c r="AN55" s="23">
        <f t="shared" si="27"/>
        <v>0</v>
      </c>
      <c r="AO55" s="23">
        <f t="shared" si="27"/>
        <v>0</v>
      </c>
      <c r="AP55" s="23">
        <f t="shared" si="27"/>
        <v>0</v>
      </c>
      <c r="AQ55" s="23">
        <f t="shared" si="27"/>
        <v>0</v>
      </c>
      <c r="AR55" s="23">
        <f t="shared" si="27"/>
        <v>0</v>
      </c>
      <c r="AS55" s="23">
        <f t="shared" si="27"/>
        <v>0</v>
      </c>
      <c r="AT55" s="23">
        <f t="shared" si="27"/>
        <v>0</v>
      </c>
      <c r="AU55" s="23">
        <f t="shared" ref="AU55:AU56" si="28">SUM(AI55:AT55)</f>
        <v>0</v>
      </c>
    </row>
    <row r="56" spans="34:47" x14ac:dyDescent="0.25">
      <c r="AH56" s="21" t="s">
        <v>69</v>
      </c>
      <c r="AI56" s="23">
        <f t="shared" si="27"/>
        <v>0</v>
      </c>
      <c r="AJ56" s="23">
        <f t="shared" si="27"/>
        <v>0</v>
      </c>
      <c r="AK56" s="23">
        <f t="shared" si="27"/>
        <v>0</v>
      </c>
      <c r="AL56" s="23">
        <f t="shared" si="27"/>
        <v>0</v>
      </c>
      <c r="AM56" s="23">
        <f t="shared" si="27"/>
        <v>0</v>
      </c>
      <c r="AN56" s="23">
        <f t="shared" si="27"/>
        <v>0</v>
      </c>
      <c r="AO56" s="23">
        <f t="shared" si="27"/>
        <v>0</v>
      </c>
      <c r="AP56" s="23">
        <f t="shared" si="27"/>
        <v>0</v>
      </c>
      <c r="AQ56" s="23">
        <f t="shared" si="27"/>
        <v>0</v>
      </c>
      <c r="AR56" s="23">
        <f t="shared" si="27"/>
        <v>0</v>
      </c>
      <c r="AS56" s="23">
        <f t="shared" si="27"/>
        <v>0</v>
      </c>
      <c r="AT56" s="23">
        <f t="shared" si="27"/>
        <v>0</v>
      </c>
      <c r="AU56" s="23">
        <f t="shared" si="28"/>
        <v>0</v>
      </c>
    </row>
    <row r="57" spans="34:47" x14ac:dyDescent="0.25">
      <c r="AH57" s="21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</row>
    <row r="58" spans="34:47" x14ac:dyDescent="0.25">
      <c r="AH58" s="21" t="s">
        <v>59</v>
      </c>
      <c r="AI58" s="23">
        <f t="shared" ref="AI58:AT59" si="29">SUMIF($U$14:$U$27,$AH58,AI$14:AI$27)</f>
        <v>177</v>
      </c>
      <c r="AJ58" s="23">
        <f t="shared" si="29"/>
        <v>200</v>
      </c>
      <c r="AK58" s="23">
        <f t="shared" si="29"/>
        <v>193</v>
      </c>
      <c r="AL58" s="23">
        <f t="shared" si="29"/>
        <v>180</v>
      </c>
      <c r="AM58" s="23">
        <f t="shared" si="29"/>
        <v>192</v>
      </c>
      <c r="AN58" s="23">
        <f t="shared" si="29"/>
        <v>239</v>
      </c>
      <c r="AO58" s="23">
        <f t="shared" si="29"/>
        <v>276</v>
      </c>
      <c r="AP58" s="23">
        <f t="shared" si="29"/>
        <v>252</v>
      </c>
      <c r="AQ58" s="23">
        <f t="shared" si="29"/>
        <v>353</v>
      </c>
      <c r="AR58" s="23">
        <f t="shared" si="29"/>
        <v>232</v>
      </c>
      <c r="AS58" s="23">
        <f t="shared" si="29"/>
        <v>266</v>
      </c>
      <c r="AT58" s="23">
        <f t="shared" si="29"/>
        <v>249</v>
      </c>
      <c r="AU58" s="23">
        <f t="shared" ref="AU58:AU59" si="30">SUM(AI58:AT58)</f>
        <v>2809</v>
      </c>
    </row>
    <row r="59" spans="34:47" x14ac:dyDescent="0.25">
      <c r="AH59" s="21" t="s">
        <v>70</v>
      </c>
      <c r="AI59" s="23">
        <f t="shared" si="29"/>
        <v>0</v>
      </c>
      <c r="AJ59" s="23">
        <f t="shared" si="29"/>
        <v>0</v>
      </c>
      <c r="AK59" s="23">
        <f t="shared" si="29"/>
        <v>0</v>
      </c>
      <c r="AL59" s="23">
        <f t="shared" si="29"/>
        <v>0</v>
      </c>
      <c r="AM59" s="23">
        <f t="shared" si="29"/>
        <v>0</v>
      </c>
      <c r="AN59" s="23">
        <f t="shared" si="29"/>
        <v>0</v>
      </c>
      <c r="AO59" s="23">
        <f t="shared" si="29"/>
        <v>0</v>
      </c>
      <c r="AP59" s="23">
        <f t="shared" si="29"/>
        <v>0</v>
      </c>
      <c r="AQ59" s="23">
        <f t="shared" si="29"/>
        <v>0</v>
      </c>
      <c r="AR59" s="23">
        <f t="shared" si="29"/>
        <v>0</v>
      </c>
      <c r="AS59" s="23">
        <f t="shared" si="29"/>
        <v>0</v>
      </c>
      <c r="AT59" s="23">
        <f t="shared" si="29"/>
        <v>0</v>
      </c>
      <c r="AU59" s="23">
        <f t="shared" si="30"/>
        <v>0</v>
      </c>
    </row>
  </sheetData>
  <pageMargins left="0.7" right="0.7" top="0.75" bottom="0.75" header="0.3" footer="0.3"/>
  <pageSetup scale="59" fitToWidth="3" orientation="landscape" horizontalDpi="4294967293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8"/>
  <sheetViews>
    <sheetView workbookViewId="0">
      <selection sqref="A1:M18"/>
    </sheetView>
  </sheetViews>
  <sheetFormatPr defaultRowHeight="15" x14ac:dyDescent="0.25"/>
  <cols>
    <col min="1" max="1" width="61.7109375" bestFit="1" customWidth="1"/>
    <col min="2" max="2" width="11" bestFit="1" customWidth="1"/>
    <col min="3" max="5" width="10.5703125" bestFit="1" customWidth="1"/>
    <col min="6" max="11" width="11.5703125" bestFit="1" customWidth="1"/>
    <col min="12" max="13" width="10.5703125" bestFit="1" customWidth="1"/>
    <col min="14" max="14" width="24.85546875" bestFit="1" customWidth="1"/>
  </cols>
  <sheetData>
    <row r="3" spans="1:14" x14ac:dyDescent="0.25">
      <c r="A3" s="22"/>
      <c r="B3" s="22" t="s">
        <v>75</v>
      </c>
      <c r="C3" s="22" t="s">
        <v>75</v>
      </c>
      <c r="D3" s="22" t="s">
        <v>75</v>
      </c>
      <c r="E3" s="22" t="s">
        <v>75</v>
      </c>
      <c r="F3" s="22" t="s">
        <v>75</v>
      </c>
      <c r="G3" s="22" t="s">
        <v>75</v>
      </c>
      <c r="H3" s="22" t="s">
        <v>75</v>
      </c>
      <c r="I3" s="22" t="s">
        <v>75</v>
      </c>
      <c r="J3" s="22" t="s">
        <v>75</v>
      </c>
      <c r="K3" s="22" t="s">
        <v>75</v>
      </c>
      <c r="L3" s="22" t="s">
        <v>75</v>
      </c>
      <c r="M3" s="22" t="s">
        <v>75</v>
      </c>
      <c r="N3" s="24"/>
    </row>
    <row r="4" spans="1:14" x14ac:dyDescent="0.25">
      <c r="A4" s="22"/>
      <c r="B4" s="22" t="s">
        <v>76</v>
      </c>
      <c r="C4" s="22" t="s">
        <v>76</v>
      </c>
      <c r="D4" s="22" t="s">
        <v>76</v>
      </c>
      <c r="E4" s="22" t="s">
        <v>76</v>
      </c>
      <c r="F4" s="22" t="s">
        <v>76</v>
      </c>
      <c r="G4" s="22" t="s">
        <v>76</v>
      </c>
      <c r="H4" s="22" t="s">
        <v>76</v>
      </c>
      <c r="I4" s="22" t="s">
        <v>76</v>
      </c>
      <c r="J4" s="22" t="s">
        <v>76</v>
      </c>
      <c r="K4" s="22" t="s">
        <v>76</v>
      </c>
      <c r="L4" s="22" t="s">
        <v>76</v>
      </c>
      <c r="M4" s="22" t="s">
        <v>76</v>
      </c>
      <c r="N4" s="24"/>
    </row>
    <row r="5" spans="1:14" x14ac:dyDescent="0.25">
      <c r="A5" s="24" t="s">
        <v>77</v>
      </c>
      <c r="B5" s="24" t="s">
        <v>78</v>
      </c>
      <c r="C5" s="24" t="s">
        <v>78</v>
      </c>
      <c r="D5" s="24" t="s">
        <v>78</v>
      </c>
      <c r="E5" s="24" t="s">
        <v>78</v>
      </c>
      <c r="F5" s="24" t="s">
        <v>78</v>
      </c>
      <c r="G5" s="24" t="s">
        <v>78</v>
      </c>
      <c r="H5" s="24" t="s">
        <v>78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24"/>
    </row>
    <row r="6" spans="1:14" x14ac:dyDescent="0.25">
      <c r="A6" s="22"/>
      <c r="B6" s="22" t="s">
        <v>79</v>
      </c>
      <c r="C6" s="22" t="s">
        <v>79</v>
      </c>
      <c r="D6" s="22" t="s">
        <v>79</v>
      </c>
      <c r="E6" s="22" t="s">
        <v>79</v>
      </c>
      <c r="F6" s="22" t="s">
        <v>79</v>
      </c>
      <c r="G6" s="22" t="s">
        <v>79</v>
      </c>
      <c r="H6" s="22" t="s">
        <v>79</v>
      </c>
      <c r="I6" s="22" t="s">
        <v>79</v>
      </c>
      <c r="J6" s="22" t="s">
        <v>79</v>
      </c>
      <c r="K6" s="22" t="s">
        <v>79</v>
      </c>
      <c r="L6" s="22" t="s">
        <v>79</v>
      </c>
      <c r="M6" s="22" t="s">
        <v>79</v>
      </c>
      <c r="N6" s="24"/>
    </row>
    <row r="7" spans="1:14" x14ac:dyDescent="0.25">
      <c r="A7" s="24" t="s">
        <v>80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4" t="s">
        <v>81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x14ac:dyDescent="0.25">
      <c r="A9" s="24"/>
      <c r="B9" s="22" t="s">
        <v>82</v>
      </c>
      <c r="C9" s="22" t="s">
        <v>82</v>
      </c>
      <c r="D9" s="22" t="s">
        <v>82</v>
      </c>
      <c r="E9" s="22" t="s">
        <v>82</v>
      </c>
      <c r="F9" s="22" t="s">
        <v>82</v>
      </c>
      <c r="G9" s="22" t="s">
        <v>82</v>
      </c>
      <c r="H9" s="22" t="s">
        <v>82</v>
      </c>
      <c r="I9" s="22" t="s">
        <v>82</v>
      </c>
      <c r="J9" s="22" t="s">
        <v>82</v>
      </c>
      <c r="K9" s="22" t="s">
        <v>82</v>
      </c>
      <c r="L9" s="22" t="s">
        <v>82</v>
      </c>
      <c r="M9" s="22" t="s">
        <v>82</v>
      </c>
      <c r="N9" s="22"/>
    </row>
    <row r="11" spans="1:14" x14ac:dyDescent="0.25">
      <c r="A11" s="22"/>
      <c r="B11" s="24" t="s">
        <v>98</v>
      </c>
      <c r="C11" s="24" t="s">
        <v>98</v>
      </c>
      <c r="D11" s="24" t="s">
        <v>98</v>
      </c>
      <c r="E11" s="24" t="s">
        <v>99</v>
      </c>
      <c r="F11" s="24" t="s">
        <v>99</v>
      </c>
      <c r="G11" s="24" t="s">
        <v>99</v>
      </c>
      <c r="H11" s="24" t="s">
        <v>99</v>
      </c>
      <c r="I11" s="24" t="s">
        <v>99</v>
      </c>
      <c r="J11" s="24" t="s">
        <v>99</v>
      </c>
      <c r="K11" s="24" t="s">
        <v>99</v>
      </c>
      <c r="L11" s="24" t="s">
        <v>99</v>
      </c>
      <c r="M11" s="24" t="s">
        <v>99</v>
      </c>
      <c r="N11" s="22"/>
    </row>
    <row r="12" spans="1:14" x14ac:dyDescent="0.25">
      <c r="A12" s="22"/>
      <c r="B12" s="24" t="s">
        <v>93</v>
      </c>
      <c r="C12" s="24" t="s">
        <v>94</v>
      </c>
      <c r="D12" s="24" t="s">
        <v>83</v>
      </c>
      <c r="E12" s="24" t="s">
        <v>84</v>
      </c>
      <c r="F12" s="24" t="s">
        <v>85</v>
      </c>
      <c r="G12" s="24" t="s">
        <v>86</v>
      </c>
      <c r="H12" s="24" t="s">
        <v>87</v>
      </c>
      <c r="I12" s="24" t="s">
        <v>88</v>
      </c>
      <c r="J12" s="24" t="s">
        <v>89</v>
      </c>
      <c r="K12" s="24" t="s">
        <v>90</v>
      </c>
      <c r="L12" s="24" t="s">
        <v>91</v>
      </c>
      <c r="M12" s="24" t="s">
        <v>92</v>
      </c>
      <c r="N12" s="22"/>
    </row>
    <row r="14" spans="1:14" x14ac:dyDescent="0.25">
      <c r="A14" s="24" t="s">
        <v>95</v>
      </c>
      <c r="B14" s="23">
        <v>45334</v>
      </c>
      <c r="C14" s="23">
        <v>57154</v>
      </c>
      <c r="D14" s="23">
        <v>55388</v>
      </c>
      <c r="E14" s="23">
        <v>88261</v>
      </c>
      <c r="F14" s="23">
        <v>126547</v>
      </c>
      <c r="G14" s="23">
        <v>87103</v>
      </c>
      <c r="H14" s="23">
        <v>58143</v>
      </c>
      <c r="I14" s="23">
        <v>54428</v>
      </c>
      <c r="J14" s="23">
        <v>74827</v>
      </c>
      <c r="K14" s="23">
        <v>49906</v>
      </c>
      <c r="L14" s="23">
        <v>53615</v>
      </c>
      <c r="M14" s="23">
        <v>55356</v>
      </c>
      <c r="N14" s="22"/>
    </row>
    <row r="15" spans="1:14" x14ac:dyDescent="0.25">
      <c r="A15" s="24" t="s">
        <v>96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2"/>
    </row>
    <row r="16" spans="1:14" x14ac:dyDescent="0.25">
      <c r="A16" s="24" t="s">
        <v>97</v>
      </c>
      <c r="B16" s="23">
        <v>45334</v>
      </c>
      <c r="C16" s="23">
        <v>57154</v>
      </c>
      <c r="D16" s="23">
        <v>55388</v>
      </c>
      <c r="E16" s="23">
        <v>88261</v>
      </c>
      <c r="F16" s="23">
        <v>126547</v>
      </c>
      <c r="G16" s="23">
        <v>87103</v>
      </c>
      <c r="H16" s="23">
        <v>58143</v>
      </c>
      <c r="I16" s="23">
        <v>54428</v>
      </c>
      <c r="J16" s="23">
        <v>74827</v>
      </c>
      <c r="K16" s="23">
        <v>49906</v>
      </c>
      <c r="L16" s="23">
        <v>53615</v>
      </c>
      <c r="M16" s="23">
        <v>55356</v>
      </c>
      <c r="N16" s="22"/>
    </row>
    <row r="17" spans="1:13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x14ac:dyDescent="0.25">
      <c r="A18" s="24" t="s">
        <v>100</v>
      </c>
      <c r="B18" s="23">
        <v>49459.53</v>
      </c>
      <c r="C18" s="23">
        <v>57476.33</v>
      </c>
      <c r="D18" s="23">
        <v>55583.34</v>
      </c>
      <c r="E18" s="23">
        <v>45414</v>
      </c>
      <c r="F18" s="23">
        <v>62403.76</v>
      </c>
      <c r="G18" s="23">
        <v>102635.61</v>
      </c>
      <c r="H18" s="23">
        <v>164679.28</v>
      </c>
      <c r="I18" s="23">
        <v>178264.2</v>
      </c>
      <c r="J18" s="23">
        <v>212874.13</v>
      </c>
      <c r="K18" s="23">
        <v>110474.21</v>
      </c>
      <c r="L18" s="23">
        <v>89244.24</v>
      </c>
      <c r="M18" s="23">
        <v>73989.83</v>
      </c>
    </row>
  </sheetData>
  <pageMargins left="0.7" right="0.7" top="0.75" bottom="0.75" header="0.3" footer="0.3"/>
  <pageSetup scale="62" orientation="landscape" r:id="rId1"/>
  <customProperties>
    <customPr name="_pios_id" r:id="rId2"/>
    <customPr name="CellIDs" r:id="rId3"/>
    <customPr name="ConnName" r:id="rId4"/>
    <customPr name="ConnPOV" r:id="rId5"/>
    <customPr name="HyperionPOVXML" r:id="rId6"/>
    <customPr name="HyperionXML" r:id="rId7"/>
    <customPr name="NameConnectionMap" r:id="rId8"/>
    <customPr name="POVPosition" r:id="rId9"/>
    <customPr name="SheetHasParityContent" r:id="rId10"/>
    <customPr name="SheetOptions" r:id="rId11"/>
    <customPr name="ShowPOV" r:id="rId1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26"/>
  <sheetViews>
    <sheetView tabSelected="1" workbookViewId="0">
      <selection activeCell="A3" sqref="A3:F26"/>
    </sheetView>
  </sheetViews>
  <sheetFormatPr defaultRowHeight="15" x14ac:dyDescent="0.25"/>
  <cols>
    <col min="1" max="1" width="31.5703125" bestFit="1" customWidth="1"/>
    <col min="2" max="2" width="15.5703125" bestFit="1" customWidth="1"/>
    <col min="3" max="3" width="3" bestFit="1" customWidth="1"/>
    <col min="5" max="5" width="21.42578125" bestFit="1" customWidth="1"/>
    <col min="6" max="6" width="3.7109375" bestFit="1" customWidth="1"/>
  </cols>
  <sheetData>
    <row r="4" spans="1:6" x14ac:dyDescent="0.25">
      <c r="A4" s="20" t="s">
        <v>44</v>
      </c>
      <c r="B4" s="20" t="s">
        <v>45</v>
      </c>
      <c r="C4" s="20">
        <v>23</v>
      </c>
      <c r="D4" s="20"/>
      <c r="E4" s="20"/>
      <c r="F4" s="20"/>
    </row>
    <row r="5" spans="1:6" x14ac:dyDescent="0.25">
      <c r="A5" s="20" t="s">
        <v>19</v>
      </c>
      <c r="B5" s="20" t="s">
        <v>46</v>
      </c>
      <c r="C5" s="20">
        <v>12</v>
      </c>
      <c r="D5" s="20"/>
      <c r="E5" s="20"/>
      <c r="F5" s="20"/>
    </row>
    <row r="6" spans="1:6" x14ac:dyDescent="0.25">
      <c r="A6" s="20" t="s">
        <v>47</v>
      </c>
      <c r="B6" s="20" t="s">
        <v>46</v>
      </c>
      <c r="C6" s="20">
        <v>12</v>
      </c>
      <c r="D6" s="20"/>
      <c r="E6" s="20" t="s">
        <v>48</v>
      </c>
      <c r="F6" s="20">
        <v>34</v>
      </c>
    </row>
    <row r="7" spans="1:6" s="22" customFormat="1" x14ac:dyDescent="0.25">
      <c r="A7" s="22" t="s">
        <v>42</v>
      </c>
      <c r="B7" s="22" t="s">
        <v>48</v>
      </c>
      <c r="C7" s="22">
        <v>34</v>
      </c>
      <c r="E7" s="22" t="s">
        <v>48</v>
      </c>
      <c r="F7" s="22">
        <v>34</v>
      </c>
    </row>
    <row r="8" spans="1:6" x14ac:dyDescent="0.25">
      <c r="A8" s="20" t="s">
        <v>20</v>
      </c>
      <c r="B8" s="20" t="s">
        <v>48</v>
      </c>
      <c r="C8" s="20">
        <v>34</v>
      </c>
      <c r="D8" s="20"/>
      <c r="E8" s="20" t="s">
        <v>45</v>
      </c>
      <c r="F8" s="20">
        <v>23</v>
      </c>
    </row>
    <row r="9" spans="1:6" x14ac:dyDescent="0.25">
      <c r="A9" s="20" t="s">
        <v>26</v>
      </c>
      <c r="B9" s="20" t="s">
        <v>49</v>
      </c>
      <c r="C9" s="20"/>
      <c r="D9" s="20"/>
      <c r="E9" s="20" t="s">
        <v>46</v>
      </c>
      <c r="F9" s="20">
        <v>12</v>
      </c>
    </row>
    <row r="10" spans="1:6" x14ac:dyDescent="0.25">
      <c r="A10" s="20" t="s">
        <v>50</v>
      </c>
      <c r="B10" s="20" t="s">
        <v>45</v>
      </c>
      <c r="C10" s="20">
        <v>23</v>
      </c>
      <c r="D10" s="20"/>
      <c r="E10" s="20" t="s">
        <v>51</v>
      </c>
      <c r="F10" s="20">
        <v>39</v>
      </c>
    </row>
    <row r="11" spans="1:6" x14ac:dyDescent="0.25">
      <c r="A11" s="20" t="s">
        <v>27</v>
      </c>
      <c r="B11" s="20" t="s">
        <v>45</v>
      </c>
      <c r="C11" s="20">
        <v>23</v>
      </c>
      <c r="D11" s="20"/>
      <c r="E11" s="20" t="s">
        <v>52</v>
      </c>
      <c r="F11" s="20">
        <v>65</v>
      </c>
    </row>
    <row r="12" spans="1:6" x14ac:dyDescent="0.25">
      <c r="A12" s="20" t="s">
        <v>53</v>
      </c>
      <c r="B12" s="20" t="s">
        <v>45</v>
      </c>
      <c r="C12" s="20">
        <v>23</v>
      </c>
      <c r="D12" s="20"/>
      <c r="E12" s="20" t="s">
        <v>54</v>
      </c>
      <c r="F12" s="21" t="s">
        <v>55</v>
      </c>
    </row>
    <row r="13" spans="1:6" x14ac:dyDescent="0.25">
      <c r="A13" s="20" t="s">
        <v>56</v>
      </c>
      <c r="B13" s="20" t="s">
        <v>45</v>
      </c>
      <c r="C13" s="20">
        <v>23</v>
      </c>
      <c r="D13" s="20"/>
      <c r="E13" s="20" t="s">
        <v>57</v>
      </c>
      <c r="F13" s="20">
        <v>20</v>
      </c>
    </row>
    <row r="14" spans="1:6" x14ac:dyDescent="0.25">
      <c r="A14" s="20" t="s">
        <v>58</v>
      </c>
      <c r="B14" s="20" t="s">
        <v>45</v>
      </c>
      <c r="C14" s="20">
        <v>23</v>
      </c>
      <c r="D14" s="20"/>
      <c r="E14" s="20" t="s">
        <v>59</v>
      </c>
      <c r="F14" s="20">
        <v>25</v>
      </c>
    </row>
    <row r="15" spans="1:6" x14ac:dyDescent="0.25">
      <c r="A15" s="20" t="s">
        <v>28</v>
      </c>
      <c r="B15" s="20" t="s">
        <v>52</v>
      </c>
      <c r="C15" s="20">
        <v>65</v>
      </c>
      <c r="D15" s="20"/>
      <c r="E15" s="20" t="s">
        <v>60</v>
      </c>
      <c r="F15" s="20">
        <v>44</v>
      </c>
    </row>
    <row r="16" spans="1:6" x14ac:dyDescent="0.25">
      <c r="A16" s="20" t="s">
        <v>61</v>
      </c>
      <c r="B16" s="20" t="s">
        <v>52</v>
      </c>
      <c r="C16" s="20">
        <v>65</v>
      </c>
      <c r="D16" s="20"/>
      <c r="E16" s="20" t="s">
        <v>62</v>
      </c>
      <c r="F16" s="20">
        <v>28</v>
      </c>
    </row>
    <row r="17" spans="1:6" x14ac:dyDescent="0.25">
      <c r="A17" s="20" t="s">
        <v>21</v>
      </c>
      <c r="B17" s="20" t="s">
        <v>59</v>
      </c>
      <c r="C17" s="20">
        <v>25</v>
      </c>
      <c r="D17" s="20"/>
      <c r="E17" s="20" t="s">
        <v>63</v>
      </c>
      <c r="F17" s="20">
        <v>14</v>
      </c>
    </row>
    <row r="18" spans="1:6" x14ac:dyDescent="0.25">
      <c r="A18" s="20" t="s">
        <v>64</v>
      </c>
      <c r="B18" s="20" t="s">
        <v>59</v>
      </c>
      <c r="C18" s="20">
        <v>25</v>
      </c>
      <c r="D18" s="20"/>
      <c r="E18" s="20" t="s">
        <v>65</v>
      </c>
      <c r="F18" s="20">
        <v>47</v>
      </c>
    </row>
    <row r="19" spans="1:6" x14ac:dyDescent="0.25">
      <c r="A19" s="20" t="s">
        <v>66</v>
      </c>
      <c r="B19" s="20" t="s">
        <v>51</v>
      </c>
      <c r="C19" s="20">
        <v>39</v>
      </c>
      <c r="D19" s="20"/>
      <c r="E19" s="20" t="s">
        <v>67</v>
      </c>
      <c r="F19" s="20">
        <v>73</v>
      </c>
    </row>
    <row r="20" spans="1:6" x14ac:dyDescent="0.25">
      <c r="A20" s="20" t="s">
        <v>22</v>
      </c>
      <c r="B20" s="20" t="s">
        <v>51</v>
      </c>
      <c r="C20" s="20">
        <v>39</v>
      </c>
      <c r="D20" s="20"/>
      <c r="E20" s="20" t="s">
        <v>68</v>
      </c>
      <c r="F20" s="21" t="s">
        <v>55</v>
      </c>
    </row>
    <row r="21" spans="1:6" x14ac:dyDescent="0.25">
      <c r="A21" s="20" t="s">
        <v>23</v>
      </c>
      <c r="B21" s="20" t="s">
        <v>45</v>
      </c>
      <c r="C21" s="20">
        <v>23</v>
      </c>
      <c r="D21" s="20"/>
      <c r="E21" s="20" t="s">
        <v>69</v>
      </c>
      <c r="F21" s="21" t="s">
        <v>55</v>
      </c>
    </row>
    <row r="22" spans="1:6" x14ac:dyDescent="0.25">
      <c r="A22" s="20" t="s">
        <v>24</v>
      </c>
      <c r="B22" s="20" t="s">
        <v>45</v>
      </c>
      <c r="C22" s="20">
        <v>23</v>
      </c>
      <c r="D22" s="20"/>
      <c r="E22" s="20" t="s">
        <v>70</v>
      </c>
      <c r="F22" s="21" t="s">
        <v>55</v>
      </c>
    </row>
    <row r="23" spans="1:6" x14ac:dyDescent="0.25">
      <c r="A23" s="20" t="s">
        <v>71</v>
      </c>
      <c r="B23" s="20" t="s">
        <v>62</v>
      </c>
      <c r="C23" s="20">
        <v>28</v>
      </c>
      <c r="D23" s="20"/>
      <c r="E23" s="20"/>
      <c r="F23" s="20"/>
    </row>
    <row r="24" spans="1:6" x14ac:dyDescent="0.25">
      <c r="A24" s="20" t="s">
        <v>43</v>
      </c>
      <c r="B24" s="20" t="s">
        <v>49</v>
      </c>
      <c r="C24" s="20"/>
      <c r="D24" s="20"/>
      <c r="E24" s="20"/>
      <c r="F24" s="20"/>
    </row>
    <row r="25" spans="1:6" x14ac:dyDescent="0.25">
      <c r="A25" s="20" t="s">
        <v>72</v>
      </c>
      <c r="B25" s="20" t="s">
        <v>49</v>
      </c>
      <c r="C25" s="20"/>
      <c r="D25" s="20"/>
      <c r="E25" s="20"/>
      <c r="F25" s="20"/>
    </row>
    <row r="26" spans="1:6" x14ac:dyDescent="0.25">
      <c r="A26" s="20" t="s">
        <v>73</v>
      </c>
      <c r="B26" s="20" t="s">
        <v>49</v>
      </c>
      <c r="C26" s="20"/>
      <c r="D26" s="20"/>
      <c r="E26" s="20"/>
      <c r="F26" s="20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2.0.0.3371</Revision>
</Application>
</file>

<file path=customXml/itemProps1.xml><?xml version="1.0" encoding="utf-8"?>
<ds:datastoreItem xmlns:ds="http://schemas.openxmlformats.org/officeDocument/2006/customXml" ds:itemID="{76385E68-8006-41C5-B08C-5AEE2C858826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SAP</vt:lpstr>
      <vt:lpstr>FINREP</vt:lpstr>
      <vt:lpstr>Lookups</vt:lpstr>
      <vt:lpstr>FINREP!Print_Area</vt:lpstr>
      <vt:lpstr>Lookups!Print_Area</vt:lpstr>
      <vt:lpstr>SAP!Print_Area</vt:lpstr>
      <vt:lpstr>SAPCrosstab1</vt:lpstr>
    </vt:vector>
  </TitlesOfParts>
  <Company>Atmos Energy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Chuan  Wang</dc:creator>
  <cp:lastModifiedBy>Chris E Roach</cp:lastModifiedBy>
  <dcterms:created xsi:type="dcterms:W3CDTF">2015-06-03T17:42:44Z</dcterms:created>
  <dcterms:modified xsi:type="dcterms:W3CDTF">2018-10-10T19:19:00Z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