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7435" windowHeight="10995"/>
  </bookViews>
  <sheets>
    <sheet name="Staff 2-48 (c)" sheetId="1" r:id="rId1"/>
  </sheets>
  <definedNames>
    <definedName name="EV__LASTREFTIME__" hidden="1">39198.5712152778</definedName>
  </definedName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5" i="1"/>
  <c r="Z14" i="1"/>
  <c r="L14" i="1" s="1"/>
  <c r="S14" i="1"/>
  <c r="M14" i="1"/>
  <c r="K14" i="1"/>
  <c r="J14" i="1"/>
  <c r="Z13" i="1"/>
  <c r="S13" i="1"/>
  <c r="M13" i="1"/>
  <c r="L13" i="1"/>
  <c r="K13" i="1"/>
  <c r="J13" i="1"/>
  <c r="Z12" i="1"/>
  <c r="S12" i="1"/>
  <c r="M12" i="1"/>
  <c r="L12" i="1"/>
  <c r="K12" i="1"/>
  <c r="J12" i="1"/>
  <c r="Z11" i="1"/>
  <c r="L11" i="1" s="1"/>
  <c r="S11" i="1"/>
  <c r="M11" i="1"/>
  <c r="Z10" i="1"/>
  <c r="L10" i="1" s="1"/>
  <c r="S10" i="1"/>
  <c r="M10" i="1"/>
  <c r="J10" i="1"/>
  <c r="Z9" i="1"/>
  <c r="S9" i="1"/>
  <c r="M9" i="1"/>
  <c r="L9" i="1"/>
  <c r="K9" i="1"/>
  <c r="J9" i="1"/>
  <c r="Z8" i="1"/>
  <c r="S8" i="1"/>
  <c r="M8" i="1"/>
  <c r="L8" i="1"/>
  <c r="K8" i="1"/>
  <c r="J8" i="1"/>
  <c r="Z7" i="1"/>
  <c r="L7" i="1" s="1"/>
  <c r="S7" i="1"/>
  <c r="M7" i="1"/>
  <c r="Z6" i="1"/>
  <c r="L6" i="1" s="1"/>
  <c r="S6" i="1"/>
  <c r="M6" i="1"/>
  <c r="J6" i="1"/>
  <c r="Z5" i="1"/>
  <c r="S5" i="1"/>
  <c r="M5" i="1"/>
  <c r="L5" i="1"/>
  <c r="K5" i="1"/>
  <c r="J5" i="1"/>
  <c r="I4" i="1"/>
  <c r="G4" i="1"/>
  <c r="E4" i="1"/>
  <c r="K6" i="1" l="1"/>
  <c r="J7" i="1"/>
  <c r="K10" i="1"/>
  <c r="J11" i="1"/>
  <c r="K7" i="1"/>
  <c r="K11" i="1"/>
  <c r="T5" i="1"/>
  <c r="W5" i="1"/>
  <c r="AA5" i="1"/>
  <c r="T6" i="1"/>
  <c r="W6" i="1"/>
  <c r="AA6" i="1"/>
  <c r="T7" i="1"/>
  <c r="W7" i="1"/>
  <c r="AA7" i="1"/>
  <c r="T8" i="1"/>
  <c r="W8" i="1"/>
  <c r="AA8" i="1"/>
  <c r="T9" i="1"/>
  <c r="W9" i="1"/>
  <c r="AA9" i="1"/>
  <c r="T10" i="1"/>
  <c r="W10" i="1"/>
  <c r="AA10" i="1"/>
  <c r="T11" i="1"/>
  <c r="W11" i="1"/>
  <c r="AA11" i="1"/>
  <c r="T12" i="1"/>
  <c r="W12" i="1"/>
  <c r="AA12" i="1"/>
  <c r="T13" i="1"/>
  <c r="W13" i="1"/>
  <c r="AA13" i="1"/>
  <c r="T14" i="1"/>
  <c r="W14" i="1"/>
  <c r="AA14" i="1"/>
  <c r="W15" i="1"/>
  <c r="AA15" i="1"/>
  <c r="W16" i="1"/>
  <c r="W17" i="1"/>
</calcChain>
</file>

<file path=xl/sharedStrings.xml><?xml version="1.0" encoding="utf-8"?>
<sst xmlns="http://schemas.openxmlformats.org/spreadsheetml/2006/main" count="42" uniqueCount="42">
  <si>
    <t>KY - 2018-00281 – Staff 2-48 c</t>
  </si>
  <si>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</si>
  <si>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</si>
  <si>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</si>
  <si>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</si>
  <si>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</si>
  <si>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</si>
  <si>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</si>
  <si>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</si>
  <si>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</si>
  <si>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</si>
  <si>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</si>
  <si>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Dividend</t>
  </si>
  <si>
    <t>Value Line Forecast of Future Earnings Growth</t>
  </si>
  <si>
    <t>Market Cap $ (Mil)</t>
  </si>
  <si>
    <t>DCF Model Result</t>
  </si>
  <si>
    <t>1+g</t>
  </si>
  <si>
    <t>1+k</t>
  </si>
  <si>
    <t>No. of I/B/E/S Estimates</t>
  </si>
  <si>
    <t>Atmos Energy</t>
  </si>
  <si>
    <t>ATO</t>
  </si>
  <si>
    <t>Chesapeake Utilities</t>
  </si>
  <si>
    <t>CPK</t>
  </si>
  <si>
    <t>New Jersey Resources</t>
  </si>
  <si>
    <t>NJR</t>
  </si>
  <si>
    <t>NiSource Inc.</t>
  </si>
  <si>
    <t>NI</t>
  </si>
  <si>
    <t>Northwest Nat. Gas</t>
  </si>
  <si>
    <t>NWN</t>
  </si>
  <si>
    <t>ONE Gas Inc.</t>
  </si>
  <si>
    <t>OGS</t>
  </si>
  <si>
    <t>South Jersey Inds.</t>
  </si>
  <si>
    <t>SJI</t>
  </si>
  <si>
    <t>Southwest Gas</t>
  </si>
  <si>
    <t>SWX</t>
  </si>
  <si>
    <t>Spire Inc.</t>
  </si>
  <si>
    <t>SR</t>
  </si>
  <si>
    <t>UGI Corp.</t>
  </si>
  <si>
    <t>UGI</t>
  </si>
  <si>
    <t>Average</t>
  </si>
  <si>
    <t>Market-weighted Average</t>
  </si>
  <si>
    <t>Average, simple, market-weighted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</si>
</sst>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[$-409]mmm\-yy;@"/>
  </numFmts>
  <fonts count="14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2"/>
    </font>
    <font>
      <vertAlign val="subscript"/>
      <sz val="8"/>
      <name val="Calibri"/>
      <family val="2"/>
      <scheme val="minor"/>
    </font>
    <font>
      <sz val="10"/>
      <color theme="1"/>
      <name val="Times New Roman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9" fillId="0" borderId="0"/>
    <xf numFmtId="9" fontId="6" fillId="0" borderId="0" applyFont="0" applyFill="0" applyBorder="0" applyAlignment="0" applyProtection="0"/>
    <xf numFmtId="0" fontId="2" fillId="0" borderId="0"/>
    <xf numFmtId="0" fontId="8" fillId="0" borderId="0"/>
    <xf numFmtId="0" fontId="13" fillId="0" borderId="0"/>
  </cellStyleXfs>
  <cellXfs count="42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6" fillId="0" borderId="0" xfId="4"/>
    <xf numFmtId="0" fontId="5" fillId="0" borderId="0" xfId="1" applyFont="1"/>
    <xf numFmtId="0" fontId="7" fillId="0" borderId="0" xfId="4" applyFont="1" applyAlignment="1">
      <alignment horizontal="left"/>
    </xf>
    <xf numFmtId="0" fontId="1" fillId="0" borderId="0" xfId="4" applyFont="1"/>
    <xf numFmtId="0" fontId="1" fillId="0" borderId="0" xfId="1" applyFont="1"/>
    <xf numFmtId="0" fontId="1" fillId="0" borderId="0" xfId="5" applyFont="1"/>
    <xf numFmtId="164" fontId="1" fillId="0" borderId="0" xfId="6" applyNumberFormat="1" applyFont="1" applyFill="1"/>
    <xf numFmtId="165" fontId="5" fillId="0" borderId="0" xfId="2" applyNumberFormat="1" applyFont="1" applyFill="1" applyBorder="1" applyAlignment="1">
      <alignment horizontal="center" wrapText="1"/>
    </xf>
    <xf numFmtId="0" fontId="5" fillId="0" borderId="0" xfId="7" applyFont="1" applyFill="1" applyBorder="1"/>
    <xf numFmtId="0" fontId="5" fillId="0" borderId="0" xfId="7" applyFont="1" applyFill="1" applyBorder="1" applyAlignment="1">
      <alignment horizontal="left"/>
    </xf>
    <xf numFmtId="17" fontId="5" fillId="0" borderId="0" xfId="8" applyNumberFormat="1" applyFont="1"/>
    <xf numFmtId="166" fontId="5" fillId="0" borderId="0" xfId="7" applyNumberFormat="1" applyFont="1" applyFill="1" applyBorder="1" applyAlignment="1">
      <alignment wrapText="1"/>
    </xf>
    <xf numFmtId="167" fontId="5" fillId="0" borderId="0" xfId="7" applyNumberFormat="1" applyFont="1" applyFill="1" applyBorder="1" applyAlignment="1">
      <alignment wrapText="1"/>
    </xf>
    <xf numFmtId="2" fontId="5" fillId="0" borderId="0" xfId="7" applyNumberFormat="1" applyFont="1" applyFill="1" applyBorder="1" applyAlignment="1">
      <alignment horizontal="center" wrapText="1"/>
    </xf>
    <xf numFmtId="166" fontId="5" fillId="0" borderId="0" xfId="7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 wrapText="1"/>
    </xf>
    <xf numFmtId="3" fontId="5" fillId="0" borderId="0" xfId="2" applyNumberFormat="1" applyFont="1" applyFill="1" applyBorder="1" applyAlignment="1">
      <alignment horizontal="center" wrapText="1"/>
    </xf>
    <xf numFmtId="43" fontId="5" fillId="0" borderId="0" xfId="2" applyFont="1" applyFill="1" applyBorder="1"/>
    <xf numFmtId="2" fontId="5" fillId="0" borderId="0" xfId="2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center" wrapText="1"/>
    </xf>
    <xf numFmtId="165" fontId="4" fillId="0" borderId="0" xfId="4" applyNumberFormat="1" applyFont="1" applyFill="1" applyBorder="1"/>
    <xf numFmtId="0" fontId="4" fillId="0" borderId="0" xfId="10" applyFont="1" applyFill="1" applyBorder="1"/>
    <xf numFmtId="3" fontId="12" fillId="0" borderId="0" xfId="10" applyNumberFormat="1" applyFont="1" applyFill="1" applyBorder="1"/>
    <xf numFmtId="4" fontId="4" fillId="0" borderId="0" xfId="11" applyNumberFormat="1" applyFont="1" applyFill="1" applyBorder="1"/>
    <xf numFmtId="166" fontId="5" fillId="0" borderId="0" xfId="7" applyNumberFormat="1" applyFont="1" applyFill="1" applyAlignment="1"/>
    <xf numFmtId="166" fontId="4" fillId="0" borderId="0" xfId="3" applyNumberFormat="1" applyFont="1" applyFill="1" applyBorder="1" applyAlignment="1">
      <alignment horizontal="center"/>
    </xf>
    <xf numFmtId="164" fontId="5" fillId="0" borderId="0" xfId="3" applyNumberFormat="1" applyFont="1" applyFill="1" applyAlignment="1"/>
    <xf numFmtId="3" fontId="4" fillId="0" borderId="0" xfId="1" applyNumberFormat="1" applyFont="1" applyFill="1" applyBorder="1"/>
    <xf numFmtId="43" fontId="5" fillId="0" borderId="0" xfId="2" applyFont="1" applyFill="1" applyAlignment="1"/>
    <xf numFmtId="2" fontId="5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3" applyNumberFormat="1" applyFont="1" applyFill="1" applyBorder="1" applyAlignment="1">
      <alignment horizontal="center"/>
    </xf>
    <xf numFmtId="0" fontId="12" fillId="0" borderId="0" xfId="14" applyFont="1" applyFill="1" applyBorder="1"/>
    <xf numFmtId="0" fontId="2" fillId="0" borderId="0" xfId="4" applyFont="1" applyFill="1" applyBorder="1"/>
    <xf numFmtId="0" fontId="4" fillId="0" borderId="0" xfId="4" applyFont="1" applyFill="1" applyBorder="1"/>
    <xf numFmtId="166" fontId="5" fillId="0" borderId="0" xfId="1" applyNumberFormat="1" applyFont="1"/>
    <xf numFmtId="164" fontId="2" fillId="0" borderId="0" xfId="4" applyNumberFormat="1" applyFont="1" applyFill="1" applyBorder="1"/>
    <xf numFmtId="164" fontId="5" fillId="0" borderId="0" xfId="1" applyNumberFormat="1" applyFont="1"/>
    <xf numFmtId="10" fontId="5" fillId="0" borderId="0" xfId="1" applyNumberFormat="1" applyFont="1"/>
  </cellXfs>
  <cellStyles count="16">
    <cellStyle name="Comma_IBES Studies Aug 2009 rev 9_24_09" xfId="2"/>
    <cellStyle name="Normal" xfId="0" builtinId="0"/>
    <cellStyle name="Normal 10 2" xfId="1"/>
    <cellStyle name="Normal 15 2" xfId="5"/>
    <cellStyle name="Normal 2" xfId="4"/>
    <cellStyle name="Normal 2 2 2" xfId="7"/>
    <cellStyle name="Normal 3" xfId="8"/>
    <cellStyle name="Normal 4" xfId="15"/>
    <cellStyle name="Normal 4 2 2" xfId="10"/>
    <cellStyle name="Normal 4 2 2 2" xfId="14"/>
    <cellStyle name="Normal 4 3" xfId="9"/>
    <cellStyle name="Normal 4 3 2" xfId="6"/>
    <cellStyle name="Normal 4 3 2 2 2 2" xfId="11"/>
    <cellStyle name="Normal 7" xfId="13"/>
    <cellStyle name="Percent 14 2 2 2 2" xfId="12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abSelected="1" zoomScaleNormal="100" zoomScaleSheetLayoutView="130" workbookViewId="0"/>
  </sheetViews>
  <sheetFormatPr defaultColWidth="9.33203125" defaultRowHeight="12.75" outlineLevelCol="1" x14ac:dyDescent="0.2"/>
  <cols>
    <col min="1" max="1" width="4.83203125" style="1" customWidth="1"/>
    <col min="2" max="2" width="28.1640625" style="1" customWidth="1"/>
    <col min="3" max="3" width="6" style="1" hidden="1" customWidth="1"/>
    <col min="4" max="5" width="7.83203125" style="1" customWidth="1" outlineLevel="1"/>
    <col min="6" max="9" width="6.6640625" style="1" customWidth="1" outlineLevel="1"/>
    <col min="10" max="16" width="10.6640625" style="1" customWidth="1" outlineLevel="1"/>
    <col min="17" max="17" width="9.33203125" style="1"/>
    <col min="18" max="18" width="4.6640625" style="1" hidden="1" customWidth="1"/>
    <col min="19" max="19" width="9.33203125" style="1"/>
    <col min="20" max="20" width="10.6640625" style="1" hidden="1" customWidth="1"/>
    <col min="21" max="21" width="9.33203125" style="1"/>
    <col min="22" max="22" width="9.33203125" style="1" customWidth="1"/>
    <col min="23" max="23" width="10" style="1" bestFit="1" customWidth="1"/>
    <col min="24" max="28" width="10.6640625" style="1" customWidth="1" outlineLevel="1"/>
    <col min="29" max="16384" width="9.33203125" style="1"/>
  </cols>
  <sheetData>
    <row r="1" spans="1:28" x14ac:dyDescent="0.2">
      <c r="B1" s="2" t="s">
        <v>0</v>
      </c>
    </row>
    <row r="2" spans="1:28" x14ac:dyDescent="0.2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">
      <c r="A3" s="7"/>
      <c r="B3" s="5"/>
      <c r="C3" s="4"/>
      <c r="D3" s="8"/>
      <c r="E3" s="8"/>
      <c r="F3" s="9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6"/>
      <c r="AA3" s="6"/>
      <c r="AB3" s="6"/>
    </row>
    <row r="4" spans="1:28" ht="57.75" x14ac:dyDescent="0.25">
      <c r="A4" s="10"/>
      <c r="B4" s="11" t="s">
        <v>1</v>
      </c>
      <c r="C4" s="12" t="s">
        <v>2</v>
      </c>
      <c r="D4" s="13">
        <v>43282</v>
      </c>
      <c r="E4" s="13">
        <f>D4</f>
        <v>43282</v>
      </c>
      <c r="F4" s="13">
        <v>43252</v>
      </c>
      <c r="G4" s="13">
        <f>F4</f>
        <v>43252</v>
      </c>
      <c r="H4" s="13">
        <v>43221</v>
      </c>
      <c r="I4" s="13">
        <f>H4</f>
        <v>43221</v>
      </c>
      <c r="J4" s="14" t="s">
        <v>3</v>
      </c>
      <c r="K4" s="14" t="s">
        <v>4</v>
      </c>
      <c r="L4" s="14" t="s">
        <v>5</v>
      </c>
      <c r="M4" s="14" t="s">
        <v>6</v>
      </c>
      <c r="N4" s="15" t="s">
        <v>7</v>
      </c>
      <c r="O4" s="15" t="s">
        <v>8</v>
      </c>
      <c r="P4" s="15" t="s">
        <v>9</v>
      </c>
      <c r="Q4" s="16" t="s">
        <v>10</v>
      </c>
      <c r="R4" s="17"/>
      <c r="S4" s="16" t="s">
        <v>11</v>
      </c>
      <c r="T4" s="17" t="s">
        <v>12</v>
      </c>
      <c r="U4" s="18" t="s">
        <v>13</v>
      </c>
      <c r="V4" s="19" t="s">
        <v>14</v>
      </c>
      <c r="W4" s="19" t="s">
        <v>15</v>
      </c>
      <c r="X4" s="18"/>
      <c r="Y4" s="18"/>
      <c r="Z4" s="20" t="s">
        <v>16</v>
      </c>
      <c r="AA4" s="21" t="s">
        <v>17</v>
      </c>
      <c r="AB4" s="22" t="s">
        <v>18</v>
      </c>
    </row>
    <row r="5" spans="1:28" x14ac:dyDescent="0.2">
      <c r="A5" s="23">
        <v>1</v>
      </c>
      <c r="B5" s="24" t="s">
        <v>19</v>
      </c>
      <c r="C5" s="25" t="s">
        <v>20</v>
      </c>
      <c r="D5" s="26">
        <v>92.99</v>
      </c>
      <c r="E5" s="26">
        <v>89.211500000000001</v>
      </c>
      <c r="F5" s="26">
        <v>91.13</v>
      </c>
      <c r="G5" s="26">
        <v>84.35</v>
      </c>
      <c r="H5" s="26">
        <v>90.78</v>
      </c>
      <c r="I5" s="26">
        <v>84.53</v>
      </c>
      <c r="J5" s="27">
        <f t="shared" ref="J5:M14" si="0">(N5)*($Z5)</f>
        <v>0.48375000000000001</v>
      </c>
      <c r="K5" s="27">
        <f t="shared" si="0"/>
        <v>0.52137499999999992</v>
      </c>
      <c r="L5" s="27">
        <f t="shared" si="0"/>
        <v>0.52137499999999992</v>
      </c>
      <c r="M5" s="27">
        <f t="shared" si="0"/>
        <v>0.52137499999999992</v>
      </c>
      <c r="N5" s="28">
        <v>0.45</v>
      </c>
      <c r="O5" s="28">
        <v>0.48499999999999999</v>
      </c>
      <c r="P5" s="28">
        <v>0.48499999999999999</v>
      </c>
      <c r="Q5" s="28">
        <v>0.48499999999999999</v>
      </c>
      <c r="R5" s="7"/>
      <c r="S5" s="27">
        <f t="shared" ref="S5:S14" si="1">AVERAGE(D5:I5)</f>
        <v>88.831916666666658</v>
      </c>
      <c r="T5" s="27">
        <f t="shared" ref="T5:T14" ca="1" si="2">(J5*(AA5)^0.75)+(K5*(AA5)^0.5)+(L5*(AA5)^0.25)+M5</f>
        <v>2.1218443335609036</v>
      </c>
      <c r="U5" s="29">
        <v>7.4999999999999997E-2</v>
      </c>
      <c r="V5" s="30">
        <v>10187.959999999999</v>
      </c>
      <c r="W5" s="29">
        <f t="shared" ref="W5:W14" ca="1" si="3">T5/(S5*0.95)+U5</f>
        <v>0.10014321918210786</v>
      </c>
      <c r="X5" s="29"/>
      <c r="Y5" s="29"/>
      <c r="Z5" s="31">
        <f t="shared" ref="Z5:Z14" si="4">U5+1</f>
        <v>1.075</v>
      </c>
      <c r="AA5" s="32">
        <f t="shared" ref="AA5:AA15" ca="1" si="5">W5+1</f>
        <v>1.1001432191821079</v>
      </c>
      <c r="AB5" s="33">
        <v>2</v>
      </c>
    </row>
    <row r="6" spans="1:28" x14ac:dyDescent="0.2">
      <c r="A6" s="23">
        <v>2</v>
      </c>
      <c r="B6" s="24" t="s">
        <v>21</v>
      </c>
      <c r="C6" s="25" t="s">
        <v>22</v>
      </c>
      <c r="D6" s="26">
        <v>87.25</v>
      </c>
      <c r="E6" s="26">
        <v>79.099999999999994</v>
      </c>
      <c r="F6" s="26">
        <v>80.75</v>
      </c>
      <c r="G6" s="26">
        <v>73.55</v>
      </c>
      <c r="H6" s="26">
        <v>80.900000000000006</v>
      </c>
      <c r="I6" s="26">
        <v>74.05</v>
      </c>
      <c r="J6" s="27">
        <f t="shared" si="0"/>
        <v>0.35262500000000002</v>
      </c>
      <c r="K6" s="27">
        <f t="shared" si="0"/>
        <v>0.35262500000000002</v>
      </c>
      <c r="L6" s="27">
        <f t="shared" si="0"/>
        <v>0.35262500000000002</v>
      </c>
      <c r="M6" s="27">
        <f t="shared" si="0"/>
        <v>0.40144999999999997</v>
      </c>
      <c r="N6" s="28">
        <v>0.32500000000000001</v>
      </c>
      <c r="O6" s="28">
        <v>0.32500000000000001</v>
      </c>
      <c r="P6" s="28">
        <v>0.32500000000000001</v>
      </c>
      <c r="Q6" s="28">
        <v>0.37</v>
      </c>
      <c r="S6" s="27">
        <f t="shared" si="1"/>
        <v>79.266666666666666</v>
      </c>
      <c r="T6" s="27">
        <f t="shared" ca="1" si="2"/>
        <v>1.5137602263099157</v>
      </c>
      <c r="U6" s="29">
        <v>8.5000000000000006E-2</v>
      </c>
      <c r="V6" s="30">
        <v>1382.74</v>
      </c>
      <c r="W6" s="29">
        <f t="shared" ca="1" si="3"/>
        <v>0.10510216758412531</v>
      </c>
      <c r="X6" s="29"/>
      <c r="Y6" s="29"/>
      <c r="Z6" s="31">
        <f t="shared" si="4"/>
        <v>1.085</v>
      </c>
      <c r="AA6" s="32">
        <f t="shared" ca="1" si="5"/>
        <v>1.1051021675841253</v>
      </c>
      <c r="AB6" s="33">
        <v>1</v>
      </c>
    </row>
    <row r="7" spans="1:28" x14ac:dyDescent="0.2">
      <c r="A7" s="23">
        <v>3</v>
      </c>
      <c r="B7" s="24" t="s">
        <v>23</v>
      </c>
      <c r="C7" s="25" t="s">
        <v>24</v>
      </c>
      <c r="D7" s="26">
        <v>47.6</v>
      </c>
      <c r="E7" s="26">
        <v>44.65</v>
      </c>
      <c r="F7" s="26">
        <v>45.2</v>
      </c>
      <c r="G7" s="26">
        <v>40.274999999999999</v>
      </c>
      <c r="H7" s="26">
        <v>45.125</v>
      </c>
      <c r="I7" s="26">
        <v>40.950000000000003</v>
      </c>
      <c r="J7" s="27">
        <f t="shared" si="0"/>
        <v>0.29838750000000003</v>
      </c>
      <c r="K7" s="27">
        <f t="shared" si="0"/>
        <v>0.29838750000000003</v>
      </c>
      <c r="L7" s="27">
        <f t="shared" si="0"/>
        <v>0.29893500000000001</v>
      </c>
      <c r="M7" s="27">
        <f t="shared" si="0"/>
        <v>0.29838750000000003</v>
      </c>
      <c r="N7" s="28">
        <v>0.27250000000000002</v>
      </c>
      <c r="O7" s="28">
        <v>0.27250000000000002</v>
      </c>
      <c r="P7" s="28">
        <v>0.27300000000000002</v>
      </c>
      <c r="Q7" s="28">
        <v>0.27250000000000002</v>
      </c>
      <c r="R7" s="6"/>
      <c r="S7" s="27">
        <f t="shared" si="1"/>
        <v>43.966666666666669</v>
      </c>
      <c r="T7" s="27">
        <f t="shared" ca="1" si="2"/>
        <v>1.2486440263707315</v>
      </c>
      <c r="U7" s="29">
        <v>9.5000000000000001E-2</v>
      </c>
      <c r="V7" s="30">
        <v>4022.57</v>
      </c>
      <c r="W7" s="29">
        <f t="shared" ca="1" si="3"/>
        <v>0.12489451401869195</v>
      </c>
      <c r="X7" s="29"/>
      <c r="Y7" s="29"/>
      <c r="Z7" s="31">
        <f t="shared" si="4"/>
        <v>1.095</v>
      </c>
      <c r="AA7" s="32">
        <f t="shared" ca="1" si="5"/>
        <v>1.1248945140186919</v>
      </c>
      <c r="AB7" s="33">
        <v>3</v>
      </c>
    </row>
    <row r="8" spans="1:28" x14ac:dyDescent="0.2">
      <c r="A8" s="23">
        <v>4</v>
      </c>
      <c r="B8" s="24" t="s">
        <v>25</v>
      </c>
      <c r="C8" s="25" t="s">
        <v>26</v>
      </c>
      <c r="D8" s="26">
        <v>27.01</v>
      </c>
      <c r="E8" s="26">
        <v>25.31</v>
      </c>
      <c r="F8" s="26">
        <v>26.31</v>
      </c>
      <c r="G8" s="26">
        <v>23.23</v>
      </c>
      <c r="H8" s="26">
        <v>25.75</v>
      </c>
      <c r="I8" s="26">
        <v>24.18</v>
      </c>
      <c r="J8" s="27">
        <f t="shared" si="0"/>
        <v>0.20649999999999999</v>
      </c>
      <c r="K8" s="27">
        <f t="shared" si="0"/>
        <v>0.2301</v>
      </c>
      <c r="L8" s="27">
        <f t="shared" si="0"/>
        <v>0.2301</v>
      </c>
      <c r="M8" s="27">
        <f t="shared" si="0"/>
        <v>0.2301</v>
      </c>
      <c r="N8" s="28">
        <v>0.17499999999999999</v>
      </c>
      <c r="O8" s="28">
        <v>0.19500000000000001</v>
      </c>
      <c r="P8" s="28">
        <v>0.19500000000000001</v>
      </c>
      <c r="Q8" s="28">
        <v>0.19500000000000001</v>
      </c>
      <c r="R8" s="6"/>
      <c r="S8" s="27">
        <f t="shared" si="1"/>
        <v>25.298333333333332</v>
      </c>
      <c r="T8" s="27">
        <f t="shared" ca="1" si="2"/>
        <v>0.96585038150485614</v>
      </c>
      <c r="U8" s="29">
        <v>0.18</v>
      </c>
      <c r="V8" s="30">
        <v>9486.14</v>
      </c>
      <c r="W8" s="29">
        <f t="shared" ca="1" si="3"/>
        <v>0.22018780995231735</v>
      </c>
      <c r="X8" s="29"/>
      <c r="Y8" s="29"/>
      <c r="Z8" s="31">
        <f t="shared" si="4"/>
        <v>1.18</v>
      </c>
      <c r="AA8" s="32">
        <f t="shared" ca="1" si="5"/>
        <v>1.2201878099523173</v>
      </c>
      <c r="AB8" s="33">
        <v>3</v>
      </c>
    </row>
    <row r="9" spans="1:28" x14ac:dyDescent="0.2">
      <c r="A9" s="23">
        <v>5</v>
      </c>
      <c r="B9" s="24" t="s">
        <v>27</v>
      </c>
      <c r="C9" s="25" t="s">
        <v>28</v>
      </c>
      <c r="D9" s="26">
        <v>66.599999999999994</v>
      </c>
      <c r="E9" s="26">
        <v>62.65</v>
      </c>
      <c r="F9" s="26">
        <v>65.275000000000006</v>
      </c>
      <c r="G9" s="26">
        <v>56.9</v>
      </c>
      <c r="H9" s="26">
        <v>62.75</v>
      </c>
      <c r="I9" s="26">
        <v>57</v>
      </c>
      <c r="J9" s="27">
        <f t="shared" si="0"/>
        <v>0.6166124999999999</v>
      </c>
      <c r="K9" s="27">
        <f t="shared" si="0"/>
        <v>0.6166124999999999</v>
      </c>
      <c r="L9" s="27">
        <f t="shared" si="0"/>
        <v>0.61726499999999995</v>
      </c>
      <c r="M9" s="27">
        <f t="shared" si="0"/>
        <v>0.61726499999999995</v>
      </c>
      <c r="N9" s="28">
        <v>0.47249999999999998</v>
      </c>
      <c r="O9" s="28">
        <v>0.47249999999999998</v>
      </c>
      <c r="P9" s="28">
        <v>0.47299999999999998</v>
      </c>
      <c r="Q9" s="28">
        <v>0.47299999999999998</v>
      </c>
      <c r="R9" s="6"/>
      <c r="S9" s="27">
        <f t="shared" si="1"/>
        <v>61.862500000000004</v>
      </c>
      <c r="T9" s="27">
        <f t="shared" ca="1" si="2"/>
        <v>2.7731068430193888</v>
      </c>
      <c r="U9" s="29">
        <v>0.30499999999999999</v>
      </c>
      <c r="V9" s="30">
        <v>1847.91</v>
      </c>
      <c r="W9" s="29">
        <f t="shared" ca="1" si="3"/>
        <v>0.35218625717934532</v>
      </c>
      <c r="X9" s="29"/>
      <c r="Y9" s="29"/>
      <c r="Z9" s="31">
        <f t="shared" si="4"/>
        <v>1.3049999999999999</v>
      </c>
      <c r="AA9" s="32">
        <f t="shared" ca="1" si="5"/>
        <v>1.3521862571793453</v>
      </c>
      <c r="AB9" s="33">
        <v>2</v>
      </c>
    </row>
    <row r="10" spans="1:28" x14ac:dyDescent="0.2">
      <c r="A10" s="23">
        <v>6</v>
      </c>
      <c r="B10" s="24" t="s">
        <v>29</v>
      </c>
      <c r="C10" s="25" t="s">
        <v>30</v>
      </c>
      <c r="D10" s="26">
        <v>77.709999999999994</v>
      </c>
      <c r="E10" s="26">
        <v>73.75</v>
      </c>
      <c r="F10" s="26">
        <v>76.11</v>
      </c>
      <c r="G10" s="26">
        <v>69.2</v>
      </c>
      <c r="H10" s="26">
        <v>76.239999999999995</v>
      </c>
      <c r="I10" s="26">
        <v>70.08</v>
      </c>
      <c r="J10" s="27">
        <f t="shared" si="0"/>
        <v>0.44940000000000002</v>
      </c>
      <c r="K10" s="27">
        <f t="shared" si="0"/>
        <v>0.44940000000000002</v>
      </c>
      <c r="L10" s="27">
        <f t="shared" si="0"/>
        <v>0.49220000000000003</v>
      </c>
      <c r="M10" s="27">
        <f t="shared" si="0"/>
        <v>0.49220000000000003</v>
      </c>
      <c r="N10" s="28">
        <v>0.42</v>
      </c>
      <c r="O10" s="28">
        <v>0.42</v>
      </c>
      <c r="P10" s="28">
        <v>0.46</v>
      </c>
      <c r="Q10" s="28">
        <v>0.46</v>
      </c>
      <c r="R10" s="6"/>
      <c r="S10" s="27">
        <f t="shared" si="1"/>
        <v>73.848333333333329</v>
      </c>
      <c r="T10" s="27">
        <f t="shared" ca="1" si="2"/>
        <v>1.9488417322438247</v>
      </c>
      <c r="U10" s="29">
        <v>7.0000000000000007E-2</v>
      </c>
      <c r="V10" s="30">
        <v>4022.79</v>
      </c>
      <c r="W10" s="29">
        <f t="shared" ca="1" si="3"/>
        <v>9.7778722377805993E-2</v>
      </c>
      <c r="X10" s="29"/>
      <c r="Y10" s="29"/>
      <c r="Z10" s="31">
        <f t="shared" si="4"/>
        <v>1.07</v>
      </c>
      <c r="AA10" s="32">
        <f t="shared" ca="1" si="5"/>
        <v>1.0977787223778059</v>
      </c>
      <c r="AB10" s="33">
        <v>2</v>
      </c>
    </row>
    <row r="11" spans="1:28" x14ac:dyDescent="0.2">
      <c r="A11" s="23">
        <v>7</v>
      </c>
      <c r="B11" s="24" t="s">
        <v>31</v>
      </c>
      <c r="C11" s="25" t="s">
        <v>32</v>
      </c>
      <c r="D11" s="26">
        <v>35.44</v>
      </c>
      <c r="E11" s="26">
        <v>33.020000000000003</v>
      </c>
      <c r="F11" s="26">
        <v>34.11</v>
      </c>
      <c r="G11" s="26">
        <v>29.67</v>
      </c>
      <c r="H11" s="26">
        <v>33.659999999999997</v>
      </c>
      <c r="I11" s="26">
        <v>30.4</v>
      </c>
      <c r="J11" s="27">
        <f t="shared" si="0"/>
        <v>0.29838750000000003</v>
      </c>
      <c r="K11" s="27">
        <f t="shared" si="0"/>
        <v>0.30660000000000004</v>
      </c>
      <c r="L11" s="27">
        <f t="shared" si="0"/>
        <v>0.30660000000000004</v>
      </c>
      <c r="M11" s="27">
        <f t="shared" si="0"/>
        <v>0.30660000000000004</v>
      </c>
      <c r="N11" s="28">
        <v>0.27250000000000002</v>
      </c>
      <c r="O11" s="28">
        <v>0.28000000000000003</v>
      </c>
      <c r="P11" s="28">
        <v>0.28000000000000003</v>
      </c>
      <c r="Q11" s="28">
        <v>0.28000000000000003</v>
      </c>
      <c r="R11" s="6"/>
      <c r="S11" s="27">
        <f t="shared" si="1"/>
        <v>32.716666666666669</v>
      </c>
      <c r="T11" s="27">
        <f t="shared" ca="1" si="2"/>
        <v>1.2783038601658265</v>
      </c>
      <c r="U11" s="29">
        <v>9.5000000000000001E-2</v>
      </c>
      <c r="V11" s="30">
        <v>2895.98</v>
      </c>
      <c r="W11" s="29">
        <f t="shared" ca="1" si="3"/>
        <v>0.13612836507491197</v>
      </c>
      <c r="X11" s="29"/>
      <c r="Y11" s="29"/>
      <c r="Z11" s="31">
        <f t="shared" si="4"/>
        <v>1.095</v>
      </c>
      <c r="AA11" s="32">
        <f t="shared" ca="1" si="5"/>
        <v>1.1361283650749119</v>
      </c>
      <c r="AB11" s="33">
        <v>1</v>
      </c>
    </row>
    <row r="12" spans="1:28" x14ac:dyDescent="0.2">
      <c r="A12" s="23">
        <v>8</v>
      </c>
      <c r="B12" s="24" t="s">
        <v>33</v>
      </c>
      <c r="C12" s="25" t="s">
        <v>34</v>
      </c>
      <c r="D12" s="26">
        <v>80.67</v>
      </c>
      <c r="E12" s="26">
        <v>74.78</v>
      </c>
      <c r="F12" s="26">
        <v>78.81</v>
      </c>
      <c r="G12" s="26">
        <v>72.45</v>
      </c>
      <c r="H12" s="26">
        <v>76.594999999999999</v>
      </c>
      <c r="I12" s="26">
        <v>70.336100000000002</v>
      </c>
      <c r="J12" s="27">
        <f t="shared" si="0"/>
        <v>0.53955000000000009</v>
      </c>
      <c r="K12" s="27">
        <f t="shared" si="0"/>
        <v>0.53955000000000009</v>
      </c>
      <c r="L12" s="27">
        <f t="shared" si="0"/>
        <v>0.53955000000000009</v>
      </c>
      <c r="M12" s="27">
        <f t="shared" si="0"/>
        <v>0.56680000000000008</v>
      </c>
      <c r="N12" s="28">
        <v>0.495</v>
      </c>
      <c r="O12" s="28">
        <v>0.495</v>
      </c>
      <c r="P12" s="28">
        <v>0.495</v>
      </c>
      <c r="Q12" s="28">
        <v>0.52</v>
      </c>
      <c r="R12" s="6"/>
      <c r="S12" s="27">
        <f t="shared" si="1"/>
        <v>75.606849999999994</v>
      </c>
      <c r="T12" s="27">
        <f t="shared" ca="1" si="2"/>
        <v>2.281639721355134</v>
      </c>
      <c r="U12" s="29">
        <v>0.09</v>
      </c>
      <c r="V12" s="30">
        <v>3824.44</v>
      </c>
      <c r="W12" s="29">
        <f t="shared" ca="1" si="3"/>
        <v>0.12176598446409403</v>
      </c>
      <c r="X12" s="29"/>
      <c r="Y12" s="29"/>
      <c r="Z12" s="31">
        <f t="shared" si="4"/>
        <v>1.0900000000000001</v>
      </c>
      <c r="AA12" s="32">
        <f t="shared" ca="1" si="5"/>
        <v>1.1217659844640941</v>
      </c>
      <c r="AB12" s="33">
        <v>1</v>
      </c>
    </row>
    <row r="13" spans="1:28" x14ac:dyDescent="0.2">
      <c r="A13" s="23">
        <v>9</v>
      </c>
      <c r="B13" s="24" t="s">
        <v>35</v>
      </c>
      <c r="C13" s="25" t="s">
        <v>36</v>
      </c>
      <c r="D13" s="26">
        <v>74.599999999999994</v>
      </c>
      <c r="E13" s="26">
        <v>70.45</v>
      </c>
      <c r="F13" s="26">
        <v>71.7</v>
      </c>
      <c r="G13" s="26">
        <v>64.950999999999993</v>
      </c>
      <c r="H13" s="26">
        <v>73.2</v>
      </c>
      <c r="I13" s="26">
        <v>69.150000000000006</v>
      </c>
      <c r="J13" s="27">
        <f t="shared" si="0"/>
        <v>0.56437499999999996</v>
      </c>
      <c r="K13" s="27">
        <f t="shared" si="0"/>
        <v>0.60468749999999993</v>
      </c>
      <c r="L13" s="27">
        <f t="shared" si="0"/>
        <v>0.6052249999999999</v>
      </c>
      <c r="M13" s="27">
        <f t="shared" si="0"/>
        <v>0.6052249999999999</v>
      </c>
      <c r="N13" s="28">
        <v>0.52500000000000002</v>
      </c>
      <c r="O13" s="28">
        <v>0.5625</v>
      </c>
      <c r="P13" s="28">
        <v>0.56299999999999994</v>
      </c>
      <c r="Q13" s="28">
        <v>0.56299999999999994</v>
      </c>
      <c r="R13" s="6"/>
      <c r="S13" s="27">
        <f t="shared" si="1"/>
        <v>70.675166666666669</v>
      </c>
      <c r="T13" s="27">
        <f t="shared" ca="1" si="2"/>
        <v>2.4754170912287012</v>
      </c>
      <c r="U13" s="29">
        <v>7.4999999999999997E-2</v>
      </c>
      <c r="V13" s="30">
        <v>3653.24</v>
      </c>
      <c r="W13" s="29">
        <f t="shared" ca="1" si="3"/>
        <v>0.11186870967822318</v>
      </c>
      <c r="X13" s="29"/>
      <c r="Y13" s="29"/>
      <c r="Z13" s="31">
        <f t="shared" si="4"/>
        <v>1.075</v>
      </c>
      <c r="AA13" s="32">
        <f t="shared" ca="1" si="5"/>
        <v>1.1118687096782232</v>
      </c>
      <c r="AB13" s="33">
        <v>3</v>
      </c>
    </row>
    <row r="14" spans="1:28" x14ac:dyDescent="0.2">
      <c r="A14" s="23">
        <v>10</v>
      </c>
      <c r="B14" s="24" t="s">
        <v>37</v>
      </c>
      <c r="C14" s="25" t="s">
        <v>38</v>
      </c>
      <c r="D14" s="26">
        <v>54.09</v>
      </c>
      <c r="E14" s="26">
        <v>51.95</v>
      </c>
      <c r="F14" s="26">
        <v>52.49</v>
      </c>
      <c r="G14" s="26">
        <v>48.17</v>
      </c>
      <c r="H14" s="26">
        <v>51.48</v>
      </c>
      <c r="I14" s="26">
        <v>47.56</v>
      </c>
      <c r="J14" s="27">
        <f t="shared" si="0"/>
        <v>0.26874999999999999</v>
      </c>
      <c r="K14" s="27">
        <f t="shared" si="0"/>
        <v>0.26874999999999999</v>
      </c>
      <c r="L14" s="27">
        <f t="shared" si="0"/>
        <v>0.26874999999999999</v>
      </c>
      <c r="M14" s="27">
        <f t="shared" si="0"/>
        <v>0.27949999999999997</v>
      </c>
      <c r="N14" s="28">
        <v>0.25</v>
      </c>
      <c r="O14" s="28">
        <v>0.25</v>
      </c>
      <c r="P14" s="28">
        <v>0.25</v>
      </c>
      <c r="Q14" s="28">
        <v>0.26</v>
      </c>
      <c r="R14" s="6"/>
      <c r="S14" s="27">
        <f t="shared" si="1"/>
        <v>50.956666666666671</v>
      </c>
      <c r="T14" s="27">
        <f t="shared" ca="1" si="2"/>
        <v>1.1245763997433373</v>
      </c>
      <c r="U14" s="29">
        <v>7.4999999999999997E-2</v>
      </c>
      <c r="V14" s="30">
        <v>9201.2099999999991</v>
      </c>
      <c r="W14" s="29">
        <f t="shared" ca="1" si="3"/>
        <v>9.8230809798693849E-2</v>
      </c>
      <c r="X14" s="29"/>
      <c r="Y14" s="29"/>
      <c r="Z14" s="31">
        <f t="shared" si="4"/>
        <v>1.075</v>
      </c>
      <c r="AA14" s="32">
        <f t="shared" ca="1" si="5"/>
        <v>1.0982308097986939</v>
      </c>
      <c r="AB14" s="33">
        <v>2</v>
      </c>
    </row>
    <row r="15" spans="1:28" x14ac:dyDescent="0.2">
      <c r="A15" s="34">
        <f t="shared" ref="A15:A17" si="6">A14+1</f>
        <v>11</v>
      </c>
      <c r="B15" s="35" t="s">
        <v>39</v>
      </c>
      <c r="C15" s="3"/>
      <c r="D15" s="36"/>
      <c r="E15" s="36"/>
      <c r="F15" s="36"/>
      <c r="G15" s="36"/>
      <c r="H15" s="36"/>
      <c r="I15" s="36"/>
      <c r="J15" s="27"/>
      <c r="K15" s="27"/>
      <c r="L15" s="27"/>
      <c r="M15" s="27"/>
      <c r="N15" s="36"/>
      <c r="O15" s="36"/>
      <c r="P15" s="36"/>
      <c r="Q15" s="36"/>
      <c r="R15" s="6"/>
      <c r="S15" s="27"/>
      <c r="T15" s="27"/>
      <c r="U15" s="37"/>
      <c r="V15" s="37"/>
      <c r="W15" s="29">
        <f ca="1">AVERAGE(W5:W14)</f>
        <v>0.14682865593103167</v>
      </c>
      <c r="X15" s="29"/>
      <c r="Y15" s="29"/>
      <c r="Z15" s="31"/>
      <c r="AA15" s="32">
        <f t="shared" ca="1" si="5"/>
        <v>1.1468286559310317</v>
      </c>
      <c r="AB15" s="37"/>
    </row>
    <row r="16" spans="1:28" x14ac:dyDescent="0.2">
      <c r="A16" s="34">
        <f t="shared" si="6"/>
        <v>12</v>
      </c>
      <c r="B16" s="35" t="s">
        <v>40</v>
      </c>
      <c r="C16" s="3"/>
      <c r="D16" s="36"/>
      <c r="E16" s="36"/>
      <c r="F16" s="36"/>
      <c r="G16" s="36"/>
      <c r="H16" s="36"/>
      <c r="I16" s="36"/>
      <c r="J16" s="4"/>
      <c r="K16" s="4"/>
      <c r="L16" s="4"/>
      <c r="M16" s="4"/>
      <c r="N16" s="36"/>
      <c r="O16" s="36"/>
      <c r="P16" s="36"/>
      <c r="Q16" s="36"/>
      <c r="R16" s="6"/>
      <c r="S16" s="38"/>
      <c r="T16" s="4"/>
      <c r="U16" s="36"/>
      <c r="V16" s="36"/>
      <c r="W16" s="29">
        <f ca="1">SUMPRODUCT($V5:$V14,W5:W14)/SUM($V5:$V14)</f>
        <v>0.13801692649944206</v>
      </c>
      <c r="X16" s="29"/>
      <c r="Y16" s="29"/>
      <c r="Z16" s="4"/>
      <c r="AA16" s="32"/>
      <c r="AB16" s="36"/>
    </row>
    <row r="17" spans="1:28" x14ac:dyDescent="0.2">
      <c r="A17" s="34">
        <f t="shared" si="6"/>
        <v>13</v>
      </c>
      <c r="B17" s="35" t="s">
        <v>41</v>
      </c>
      <c r="C17" s="3"/>
      <c r="D17" s="36"/>
      <c r="E17" s="36"/>
      <c r="F17" s="36"/>
      <c r="G17" s="36"/>
      <c r="H17" s="36"/>
      <c r="I17" s="36"/>
      <c r="J17" s="4"/>
      <c r="K17" s="4"/>
      <c r="L17" s="4"/>
      <c r="M17" s="4"/>
      <c r="N17" s="36"/>
      <c r="O17" s="36"/>
      <c r="P17" s="36"/>
      <c r="Q17" s="36"/>
      <c r="R17" s="6"/>
      <c r="S17" s="4"/>
      <c r="T17" s="4"/>
      <c r="U17" s="36"/>
      <c r="V17" s="39"/>
      <c r="W17" s="40">
        <f ca="1">AVERAGE(W15:W16)</f>
        <v>0.14242279121523688</v>
      </c>
      <c r="X17" s="40"/>
      <c r="Y17" s="40"/>
      <c r="Z17" s="4"/>
      <c r="AA17" s="32"/>
      <c r="AB17" s="36"/>
    </row>
    <row r="18" spans="1:28" x14ac:dyDescent="0.2">
      <c r="W18" s="41"/>
    </row>
  </sheetData>
  <pageMargins left="0.7" right="0.7" top="0.75" bottom="0.75" header="0.3" footer="0.3"/>
  <pageSetup scale="67" orientation="landscape" r:id="rId1"/>
  <headerFooter>
    <oddHeader>&amp;R&amp;10CASE NO. 2018-00281
ATTACHMENT 1
TO STAFF DR NO. 2-48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2-48 (c)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2018-11-29T17:50:55Z</dcterms:created>
  <dcterms:modified xsi:type="dcterms:W3CDTF">2018-12-03T16:47:00Z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{D536C22D-DB6B-4DCE-B8E7-7D92869D850B}</vt:lpwstr>
  </property>
</Properties>
</file>