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Staff Set 1 Attachments\"/>
    </mc:Choice>
  </mc:AlternateContent>
  <bookViews>
    <workbookView xWindow="0" yWindow="0" windowWidth="28800" windowHeight="12435"/>
  </bookViews>
  <sheets>
    <sheet name="J-3 F Filed" sheetId="3" r:id="rId1"/>
    <sheet name="Refinance WP" sheetId="4" r:id="rId2"/>
  </sheets>
  <externalReferences>
    <externalReference r:id="rId3"/>
  </externalReferences>
  <definedNames>
    <definedName name="\p" localSheetId="0">[1]A.1!#REF!</definedName>
    <definedName name="\p" localSheetId="1">[1]A.1!#REF!</definedName>
    <definedName name="\p">[1]A.1!#REF!</definedName>
    <definedName name="_Div012" localSheetId="0">#REF!</definedName>
    <definedName name="_Div012" localSheetId="1">#REF!</definedName>
    <definedName name="_Div012">#REF!</definedName>
    <definedName name="_Div02" localSheetId="0">#REF!</definedName>
    <definedName name="_Div02" localSheetId="1">#REF!</definedName>
    <definedName name="_Div02">#REF!</definedName>
    <definedName name="_Div091" localSheetId="0">#REF!</definedName>
    <definedName name="_Div091" localSheetId="1">#REF!</definedName>
    <definedName name="_Div091">#REF!</definedName>
    <definedName name="Case_No._2006_00464" localSheetId="0">#REF!</definedName>
    <definedName name="Case_No._2006_00464" localSheetId="1">#REF!</definedName>
    <definedName name="Case_No._2006_00464">#REF!</definedName>
    <definedName name="csDesignMode">1</definedName>
    <definedName name="Div012Cap" localSheetId="0">#REF!</definedName>
    <definedName name="Div012Cap" localSheetId="1">#REF!</definedName>
    <definedName name="Div012Cap">#REF!</definedName>
    <definedName name="Div02Cap" localSheetId="0">#REF!</definedName>
    <definedName name="Div02Cap" localSheetId="1">#REF!</definedName>
    <definedName name="Div02Cap">#REF!</definedName>
    <definedName name="Div091Cap" localSheetId="0">#REF!</definedName>
    <definedName name="Div091Cap" localSheetId="1">#REF!</definedName>
    <definedName name="Div091Cap">#REF!</definedName>
    <definedName name="Div09cap" localSheetId="0">#REF!</definedName>
    <definedName name="Div09cap" localSheetId="1">#REF!</definedName>
    <definedName name="Div09cap">#REF!</definedName>
    <definedName name="kytax" localSheetId="0">#REF!</definedName>
    <definedName name="kytax" localSheetId="1">#REF!</definedName>
    <definedName name="kytax">#REF!</definedName>
    <definedName name="ltdrate" localSheetId="0">#REF!</definedName>
    <definedName name="ltdrate" localSheetId="1">#REF!</definedName>
    <definedName name="ltdrate">#REF!</definedName>
    <definedName name="_xlnm.Print_Area" localSheetId="0">'J-3 F Filed'!$A$1:$L$39</definedName>
    <definedName name="_xlnm.Print_Area" localSheetId="1">'Refinance WP'!$A$1:$J$37</definedName>
    <definedName name="ROR" localSheetId="0">#REF!</definedName>
    <definedName name="ROR" localSheetId="1">#REF!</definedName>
    <definedName name="ROR">#REF!</definedName>
    <definedName name="stdrate" localSheetId="0">#REF!</definedName>
    <definedName name="stdrate" localSheetId="1">#REF!</definedName>
    <definedName name="stdrate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4" l="1"/>
  <c r="A38" i="3" l="1"/>
  <c r="A37" i="3"/>
  <c r="E18" i="4"/>
  <c r="G22" i="4" s="1"/>
  <c r="G25" i="4" s="1"/>
  <c r="G21" i="3" s="1"/>
  <c r="A17" i="4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16" i="4"/>
  <c r="E21" i="3" l="1"/>
  <c r="I24" i="4"/>
  <c r="I25" i="4" s="1"/>
  <c r="I25" i="3"/>
  <c r="I24" i="3"/>
  <c r="I23" i="3"/>
  <c r="I22" i="3"/>
  <c r="I20" i="3"/>
  <c r="I19" i="3"/>
  <c r="I18" i="3"/>
  <c r="I17" i="3"/>
  <c r="A17" i="3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I16" i="3"/>
  <c r="E26" i="3" l="1"/>
  <c r="E34" i="3" s="1"/>
  <c r="I21" i="3" l="1"/>
  <c r="I26" i="3" s="1"/>
  <c r="I34" i="3" s="1"/>
  <c r="K34" i="3" l="1"/>
</calcChain>
</file>

<file path=xl/sharedStrings.xml><?xml version="1.0" encoding="utf-8"?>
<sst xmlns="http://schemas.openxmlformats.org/spreadsheetml/2006/main" count="86" uniqueCount="61">
  <si>
    <t>AVERAGE ANNUALIZED LONG-TERM DEBT</t>
  </si>
  <si>
    <t>FR 16(8)(j)</t>
  </si>
  <si>
    <t>Data:_____Base Period___X___Forecasted Period</t>
  </si>
  <si>
    <t>Type of Filing:___X____Original________Updated ________Revised</t>
  </si>
  <si>
    <t>Sheet 1 of 1</t>
  </si>
  <si>
    <t>Workpaper Reference No(s).____________________</t>
  </si>
  <si>
    <t>13 Mth Average</t>
  </si>
  <si>
    <t>Effective</t>
  </si>
  <si>
    <t>Composite</t>
  </si>
  <si>
    <t>Line</t>
  </si>
  <si>
    <t>Amount</t>
  </si>
  <si>
    <t>Interest</t>
  </si>
  <si>
    <t>Annual</t>
  </si>
  <si>
    <t>No.</t>
  </si>
  <si>
    <t>Issue</t>
  </si>
  <si>
    <t>Outstanding</t>
  </si>
  <si>
    <t>Rate</t>
  </si>
  <si>
    <t>Cost</t>
  </si>
  <si>
    <t>(A)</t>
  </si>
  <si>
    <t>(B)</t>
  </si>
  <si>
    <t>(C)</t>
  </si>
  <si>
    <t>(D)</t>
  </si>
  <si>
    <t>(E=D/B)</t>
  </si>
  <si>
    <t>3% Sr Note due 6/15/2027</t>
  </si>
  <si>
    <t>$200MM 3YR Sr Credit Facility (Est. 9/22/16)</t>
  </si>
  <si>
    <t>Total</t>
  </si>
  <si>
    <t>Annualized Amortization of Debt Exp. &amp; Debt Dsct.</t>
  </si>
  <si>
    <t>Less Unamortized Debt Expenses</t>
  </si>
  <si>
    <t>Total LONG-TERM DEBT</t>
  </si>
  <si>
    <t>8.50% Sr Note due 3/15/2019</t>
  </si>
  <si>
    <t>Atmos Energy Corporation, Kentucky/Mid-States Division</t>
  </si>
  <si>
    <t>Kentucky Jurisdiction Case No. 2017-00349</t>
  </si>
  <si>
    <t>Forecasted Test Period: Twelve Months Ended March 31, 2019</t>
  </si>
  <si>
    <t>Witness:  Christian</t>
  </si>
  <si>
    <t>6.75% Debentures Unsecured due July 2028</t>
  </si>
  <si>
    <t>6.67% MTN A1 due Dec 2025</t>
  </si>
  <si>
    <t>5.95% Sr Note due 10/15/2034</t>
  </si>
  <si>
    <t>6.35% Sr Note due 6/15/2017</t>
  </si>
  <si>
    <t>Sr Note 5.50% Due 06/15/2041</t>
  </si>
  <si>
    <t>4.15% Sr Note due 1/15/2043</t>
  </si>
  <si>
    <t>4.125% Sr Note due 10/15/2044</t>
  </si>
  <si>
    <t>Fees</t>
  </si>
  <si>
    <t>$450 MM Refinance</t>
  </si>
  <si>
    <t>Make Whole Premium</t>
  </si>
  <si>
    <t>Refinance - Underlying Treasury Yield Component</t>
  </si>
  <si>
    <r>
      <t>Sr Note due 3/15/20</t>
    </r>
    <r>
      <rPr>
        <sz val="11"/>
        <color rgb="FFFF0000"/>
        <rFont val="Calibri"/>
        <family val="2"/>
        <scheme val="minor"/>
      </rPr>
      <t>4</t>
    </r>
    <r>
      <rPr>
        <sz val="11"/>
        <rFont val="Calibri"/>
        <family val="2"/>
        <scheme val="minor"/>
      </rPr>
      <t>9</t>
    </r>
  </si>
  <si>
    <t>[1]</t>
  </si>
  <si>
    <t>Refinance - Credit Spread</t>
  </si>
  <si>
    <t>Refinance - Optional Redemption Make Whole Premium</t>
  </si>
  <si>
    <t>[2]</t>
  </si>
  <si>
    <t>[3]</t>
  </si>
  <si>
    <t>FR 16(7)(l) Attachment 1 [2016 10K page 39)</t>
  </si>
  <si>
    <t>Estimated Fees</t>
  </si>
  <si>
    <r>
      <t>Sr No</t>
    </r>
    <r>
      <rPr>
        <sz val="12"/>
        <rFont val="Helvetica-Narrow"/>
      </rPr>
      <t>te due 3/15/20</t>
    </r>
    <r>
      <rPr>
        <sz val="12"/>
        <color rgb="FFFF0000"/>
        <rFont val="Helvetica-Narrow"/>
      </rPr>
      <t>4</t>
    </r>
    <r>
      <rPr>
        <sz val="12"/>
        <rFont val="Helvetica-Narrow"/>
      </rPr>
      <t>9</t>
    </r>
  </si>
  <si>
    <r>
      <t xml:space="preserve">Underlying Treasury out (in) the money </t>
    </r>
    <r>
      <rPr>
        <sz val="11"/>
        <color rgb="FFFF0000"/>
        <rFont val="Calibri"/>
        <family val="2"/>
      </rPr>
      <t>as of 09/07/2018</t>
    </r>
  </si>
  <si>
    <r>
      <t xml:space="preserve">AG DR No. 1-40 Att 1 Page 31 of 95 - </t>
    </r>
    <r>
      <rPr>
        <sz val="11"/>
        <color rgb="FFFF0000"/>
        <rFont val="Calibri"/>
        <family val="2"/>
      </rPr>
      <t>NA if refinanced just prior to maturity</t>
    </r>
  </si>
  <si>
    <t>Phone Call with Dan on 09/11:</t>
  </si>
  <si>
    <t>We (ATO) would have to borrow an additional $63mm to settle the swaps today.</t>
  </si>
  <si>
    <r>
      <t xml:space="preserve">Schedule J-3 - </t>
    </r>
    <r>
      <rPr>
        <sz val="10.8"/>
        <color rgb="FFFF0000"/>
        <rFont val="Helvetica-Narrow"/>
      </rPr>
      <t>As Filed</t>
    </r>
  </si>
  <si>
    <t>Unamortized Debt Discount</t>
  </si>
  <si>
    <t>As of 09/13/2018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</si>
</sst>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0_)"/>
    <numFmt numFmtId="166" formatCode="_(* #,##0_);_(* \(#,##0\);_(* &quot;-&quot;??_);_(@_)"/>
    <numFmt numFmtId="167" formatCode="0.000%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etica-Narrow"/>
    </font>
    <font>
      <sz val="12"/>
      <name val="Times New Roman"/>
      <family val="1"/>
    </font>
    <font>
      <sz val="12"/>
      <name val="Arial MT"/>
    </font>
    <font>
      <sz val="10"/>
      <name val="Arial"/>
      <family val="2"/>
    </font>
    <font>
      <sz val="12"/>
      <name val="Helvetica-Narrow"/>
      <family val="2"/>
    </font>
    <font>
      <sz val="11"/>
      <color rgb="FFFF0000"/>
      <name val="Calibri"/>
      <family val="2"/>
      <scheme val="minor"/>
    </font>
    <font>
      <sz val="11"/>
      <name val="Helvetica-Narrow"/>
    </font>
    <font>
      <sz val="11"/>
      <color rgb="FF00B0F0"/>
      <name val="Helvetica-Narrow"/>
    </font>
    <font>
      <sz val="11"/>
      <name val="Arial MT"/>
    </font>
    <font>
      <sz val="11"/>
      <name val="Calibri"/>
      <family val="2"/>
      <scheme val="minor"/>
    </font>
    <font>
      <sz val="11"/>
      <color rgb="FF00B0F0"/>
      <name val="Arial MT"/>
    </font>
    <font>
      <sz val="12"/>
      <color rgb="FFFF0000"/>
      <name val="Helvetica-Narrow"/>
    </font>
    <font>
      <sz val="10.8"/>
      <color rgb="FFFF0000"/>
      <name val="Helvetica-Narrow"/>
    </font>
    <font>
      <sz val="11"/>
      <color rgb="FFFF0000"/>
      <name val="Calibri"/>
      <family val="2"/>
    </font>
    <font>
      <sz val="12"/>
      <color rgb="FF00B0F0"/>
      <name val="Helvetica-Narrow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37" fontId="6" fillId="0" borderId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0" fillId="0" borderId="0" xfId="0" applyFont="1" applyFill="1" applyAlignment="1" applyProtection="1">
      <alignment horizontal="left"/>
    </xf>
    <xf numFmtId="0" fontId="0" fillId="0" borderId="1" xfId="0" applyFont="1" applyFill="1" applyBorder="1" applyAlignment="1" applyProtection="1">
      <alignment horizontal="left"/>
    </xf>
    <xf numFmtId="0" fontId="0" fillId="0" borderId="1" xfId="0" applyFont="1" applyFill="1" applyBorder="1"/>
    <xf numFmtId="0" fontId="0" fillId="0" borderId="2" xfId="0" applyFont="1" applyFill="1" applyBorder="1"/>
    <xf numFmtId="0" fontId="0" fillId="0" borderId="1" xfId="0" applyFont="1" applyFill="1" applyBorder="1" applyAlignment="1" applyProtection="1">
      <alignment horizontal="right"/>
    </xf>
    <xf numFmtId="0" fontId="0" fillId="0" borderId="0" xfId="0" applyFont="1" applyFill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</xf>
    <xf numFmtId="37" fontId="0" fillId="0" borderId="0" xfId="0" applyNumberFormat="1" applyFont="1" applyFill="1" applyProtection="1"/>
    <xf numFmtId="165" fontId="0" fillId="0" borderId="0" xfId="0" applyNumberFormat="1" applyFont="1" applyFill="1" applyProtection="1"/>
    <xf numFmtId="166" fontId="0" fillId="0" borderId="0" xfId="1" applyNumberFormat="1" applyFont="1" applyFill="1" applyProtection="1"/>
    <xf numFmtId="37" fontId="0" fillId="0" borderId="2" xfId="0" applyNumberFormat="1" applyFont="1" applyFill="1" applyBorder="1" applyProtection="1"/>
    <xf numFmtId="164" fontId="0" fillId="0" borderId="3" xfId="2" applyNumberFormat="1" applyFont="1" applyFill="1" applyBorder="1" applyProtection="1"/>
    <xf numFmtId="37" fontId="6" fillId="0" borderId="0" xfId="7" applyFont="1" applyFill="1"/>
    <xf numFmtId="37" fontId="6" fillId="0" borderId="0" xfId="7" applyFont="1" applyFill="1" applyAlignment="1">
      <alignment horizontal="center"/>
    </xf>
    <xf numFmtId="37" fontId="6" fillId="0" borderId="0" xfId="7" applyFont="1" applyFill="1" applyAlignment="1">
      <alignment horizontal="right"/>
    </xf>
    <xf numFmtId="37" fontId="6" fillId="0" borderId="0" xfId="7" applyFont="1" applyFill="1" applyAlignment="1" applyProtection="1">
      <alignment horizontal="left"/>
    </xf>
    <xf numFmtId="37" fontId="6" fillId="0" borderId="0" xfId="7" applyFont="1" applyFill="1" applyAlignment="1" applyProtection="1">
      <alignment horizontal="right"/>
    </xf>
    <xf numFmtId="37" fontId="2" fillId="0" borderId="0" xfId="7" applyFont="1" applyFill="1" applyAlignment="1" applyProtection="1">
      <alignment horizontal="left"/>
    </xf>
    <xf numFmtId="37" fontId="6" fillId="0" borderId="1" xfId="7" applyFont="1" applyFill="1" applyBorder="1" applyAlignment="1" applyProtection="1">
      <alignment horizontal="left"/>
    </xf>
    <xf numFmtId="37" fontId="6" fillId="0" borderId="1" xfId="7" applyFont="1" applyFill="1" applyBorder="1"/>
    <xf numFmtId="37" fontId="6" fillId="0" borderId="2" xfId="7" applyFont="1" applyFill="1" applyBorder="1"/>
    <xf numFmtId="37" fontId="6" fillId="0" borderId="1" xfId="7" applyFont="1" applyFill="1" applyBorder="1" applyAlignment="1" applyProtection="1">
      <alignment horizontal="right"/>
    </xf>
    <xf numFmtId="37" fontId="6" fillId="0" borderId="0" xfId="7" applyFont="1" applyFill="1" applyAlignment="1" applyProtection="1">
      <alignment horizontal="center"/>
    </xf>
    <xf numFmtId="37" fontId="6" fillId="0" borderId="1" xfId="7" applyFont="1" applyFill="1" applyBorder="1" applyAlignment="1" applyProtection="1">
      <alignment horizontal="center"/>
    </xf>
    <xf numFmtId="37" fontId="6" fillId="0" borderId="0" xfId="7" applyNumberFormat="1" applyFont="1" applyFill="1" applyProtection="1"/>
    <xf numFmtId="10" fontId="4" fillId="0" borderId="0" xfId="9" applyNumberFormat="1" applyFont="1" applyFill="1"/>
    <xf numFmtId="165" fontId="6" fillId="0" borderId="0" xfId="7" applyNumberFormat="1" applyFont="1" applyFill="1" applyProtection="1"/>
    <xf numFmtId="164" fontId="0" fillId="0" borderId="0" xfId="8" applyNumberFormat="1" applyFont="1" applyFill="1" applyProtection="1"/>
    <xf numFmtId="10" fontId="0" fillId="0" borderId="0" xfId="9" applyNumberFormat="1" applyFont="1" applyFill="1" applyProtection="1"/>
    <xf numFmtId="37" fontId="2" fillId="0" borderId="0" xfId="7" applyNumberFormat="1" applyFont="1" applyFill="1" applyProtection="1"/>
    <xf numFmtId="166" fontId="0" fillId="0" borderId="0" xfId="10" applyNumberFormat="1" applyFont="1" applyFill="1" applyProtection="1"/>
    <xf numFmtId="37" fontId="6" fillId="2" borderId="0" xfId="7" applyFont="1" applyFill="1" applyAlignment="1" applyProtection="1">
      <alignment horizontal="left"/>
    </xf>
    <xf numFmtId="37" fontId="6" fillId="2" borderId="0" xfId="7" applyFont="1" applyFill="1"/>
    <xf numFmtId="10" fontId="4" fillId="2" borderId="0" xfId="9" applyNumberFormat="1" applyFont="1" applyFill="1"/>
    <xf numFmtId="165" fontId="6" fillId="2" borderId="0" xfId="7" applyNumberFormat="1" applyFont="1" applyFill="1" applyProtection="1"/>
    <xf numFmtId="166" fontId="0" fillId="2" borderId="0" xfId="10" applyNumberFormat="1" applyFont="1" applyFill="1" applyProtection="1"/>
    <xf numFmtId="10" fontId="0" fillId="0" borderId="0" xfId="9" applyNumberFormat="1" applyFont="1" applyFill="1"/>
    <xf numFmtId="164" fontId="2" fillId="0" borderId="3" xfId="8" applyNumberFormat="1" applyFont="1" applyFill="1" applyBorder="1" applyProtection="1"/>
    <xf numFmtId="10" fontId="2" fillId="0" borderId="0" xfId="7" applyNumberFormat="1" applyFont="1" applyFill="1" applyProtection="1"/>
    <xf numFmtId="164" fontId="0" fillId="0" borderId="3" xfId="8" applyNumberFormat="1" applyFont="1" applyFill="1" applyBorder="1" applyProtection="1"/>
    <xf numFmtId="37" fontId="2" fillId="0" borderId="0" xfId="7" applyFont="1" applyFill="1"/>
    <xf numFmtId="9" fontId="6" fillId="0" borderId="0" xfId="7" applyNumberFormat="1" applyFont="1" applyFill="1"/>
    <xf numFmtId="164" fontId="0" fillId="0" borderId="4" xfId="8" applyNumberFormat="1" applyFont="1" applyFill="1" applyBorder="1"/>
    <xf numFmtId="10" fontId="0" fillId="0" borderId="5" xfId="9" applyNumberFormat="1" applyFont="1" applyFill="1" applyBorder="1"/>
    <xf numFmtId="0" fontId="8" fillId="0" borderId="0" xfId="0" applyFont="1" applyFill="1" applyAlignment="1" applyProtection="1">
      <alignment horizontal="left"/>
    </xf>
    <xf numFmtId="37" fontId="9" fillId="0" borderId="0" xfId="0" applyNumberFormat="1" applyFont="1" applyFill="1" applyProtection="1"/>
    <xf numFmtId="167" fontId="10" fillId="0" borderId="0" xfId="3" applyNumberFormat="1" applyFont="1" applyFill="1"/>
    <xf numFmtId="37" fontId="8" fillId="0" borderId="0" xfId="0" applyNumberFormat="1" applyFont="1" applyFill="1" applyProtection="1"/>
    <xf numFmtId="37" fontId="11" fillId="0" borderId="0" xfId="7" applyFont="1" applyFill="1" applyAlignment="1" applyProtection="1">
      <alignment horizontal="left"/>
    </xf>
    <xf numFmtId="37" fontId="8" fillId="0" borderId="3" xfId="0" applyNumberFormat="1" applyFont="1" applyFill="1" applyBorder="1" applyProtection="1"/>
    <xf numFmtId="167" fontId="12" fillId="0" borderId="0" xfId="3" applyNumberFormat="1" applyFont="1" applyFill="1"/>
    <xf numFmtId="0" fontId="0" fillId="3" borderId="0" xfId="0" applyFont="1" applyFill="1" applyAlignment="1" applyProtection="1">
      <alignment horizontal="left"/>
    </xf>
    <xf numFmtId="0" fontId="0" fillId="0" borderId="0" xfId="0" applyFont="1"/>
    <xf numFmtId="10" fontId="10" fillId="0" borderId="3" xfId="3" applyNumberFormat="1" applyFont="1" applyFill="1" applyBorder="1"/>
    <xf numFmtId="10" fontId="8" fillId="0" borderId="0" xfId="0" applyNumberFormat="1" applyFont="1" applyFill="1" applyProtection="1"/>
    <xf numFmtId="0" fontId="0" fillId="0" borderId="3" xfId="0" applyFont="1" applyFill="1" applyBorder="1" applyAlignment="1">
      <alignment horizontal="center"/>
    </xf>
    <xf numFmtId="0" fontId="0" fillId="0" borderId="3" xfId="0" applyFont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Border="1"/>
    <xf numFmtId="37" fontId="8" fillId="0" borderId="0" xfId="0" applyNumberFormat="1" applyFont="1" applyFill="1" applyBorder="1" applyProtection="1"/>
    <xf numFmtId="10" fontId="10" fillId="0" borderId="0" xfId="3" applyNumberFormat="1" applyFont="1" applyFill="1"/>
    <xf numFmtId="0" fontId="7" fillId="0" borderId="0" xfId="0" applyFont="1" applyFill="1" applyAlignment="1" applyProtection="1">
      <alignment horizontal="right"/>
    </xf>
    <xf numFmtId="166" fontId="16" fillId="0" borderId="0" xfId="10" applyNumberFormat="1" applyFont="1" applyFill="1" applyProtection="1"/>
    <xf numFmtId="164" fontId="16" fillId="0" borderId="0" xfId="8" applyNumberFormat="1" applyFont="1" applyFill="1" applyProtection="1"/>
    <xf numFmtId="37" fontId="16" fillId="0" borderId="0" xfId="7" applyNumberFormat="1" applyFont="1" applyFill="1" applyProtection="1"/>
    <xf numFmtId="37" fontId="16" fillId="2" borderId="0" xfId="7" applyNumberFormat="1" applyFont="1" applyFill="1" applyProtection="1"/>
    <xf numFmtId="37" fontId="6" fillId="0" borderId="0" xfId="7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quotePrefix="1" applyFont="1" applyFill="1" applyAlignment="1">
      <alignment horizontal="center"/>
    </xf>
  </cellXfs>
  <cellStyles count="11">
    <cellStyle name="Comma" xfId="1" builtinId="3"/>
    <cellStyle name="Comma 2" xfId="6"/>
    <cellStyle name="Comma 3" xfId="10"/>
    <cellStyle name="Currency" xfId="2" builtinId="4"/>
    <cellStyle name="Currency 2" xfId="8"/>
    <cellStyle name="Normal" xfId="0" builtinId="0"/>
    <cellStyle name="Normal 2" xfId="4"/>
    <cellStyle name="Normal 3" xfId="7"/>
    <cellStyle name="Percent" xfId="3" builtinId="5"/>
    <cellStyle name="Percent 2" xfId="5"/>
    <cellStyle name="Percent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18-02-28%20Rebuttal%20Testimony%20(CD%20Copy)\Waller%20KY%20Rebuttal%20Testimony%20Exhibit%20GKW-R-1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ation"/>
      <sheetName val="Cover A"/>
      <sheetName val="A.1"/>
      <sheetName val="Cover B"/>
      <sheetName val="B.1 B"/>
      <sheetName val="B.1 F "/>
      <sheetName val="B.2 F"/>
      <sheetName val="B.2 B"/>
      <sheetName val="B.3 B"/>
      <sheetName val="B.3 F"/>
      <sheetName val="B.3.1 F"/>
      <sheetName val="B.4 B"/>
      <sheetName val="B.4 F"/>
      <sheetName val="B.4.1 B"/>
      <sheetName val="B.4.1 F"/>
      <sheetName val="B.4.2 B"/>
      <sheetName val="B.4.2 F"/>
      <sheetName val="B.5 B"/>
      <sheetName val="B.5 F"/>
      <sheetName val="B.6 B"/>
      <sheetName val="B.6 F"/>
      <sheetName val="WP B.4.1F"/>
      <sheetName val="WP B.4.1B"/>
      <sheetName val="WP B.5 B"/>
      <sheetName val="WP B.5 F"/>
      <sheetName val="WP B.5 F1"/>
      <sheetName val="WP B.6 B"/>
      <sheetName val="WP B.6 F"/>
      <sheetName val="Cover C"/>
      <sheetName val="C.1"/>
      <sheetName val="C.2"/>
      <sheetName val="C.2.1 B"/>
      <sheetName val="C.2.1 F"/>
      <sheetName val="C.2.2 B 09"/>
      <sheetName val="C.2.2 B 02"/>
      <sheetName val="C.2.2 B 12"/>
      <sheetName val="C.2.2 B 91"/>
      <sheetName val="C.2.2-F 09"/>
      <sheetName val="C.2.2-F 02"/>
      <sheetName val="C.2.2-F 12"/>
      <sheetName val="C.2.2-F 91"/>
      <sheetName val="C.2.3 B"/>
      <sheetName val="C.2.3 F"/>
      <sheetName val="Cover D"/>
      <sheetName val="D.1"/>
      <sheetName val="D.2.1"/>
      <sheetName val="D.2.2"/>
      <sheetName val="D.2.3"/>
      <sheetName val="Cover E"/>
      <sheetName val="E"/>
      <sheetName val="Cover F"/>
      <sheetName val="F.1"/>
      <sheetName val="F.2.1"/>
      <sheetName val="F.2.2"/>
      <sheetName val="F.2.3"/>
      <sheetName val="F.3"/>
      <sheetName val="F.4"/>
      <sheetName val="F.5"/>
      <sheetName val="F.6"/>
      <sheetName val="F.7"/>
      <sheetName val="F.8"/>
      <sheetName val="F.9"/>
      <sheetName val="F.10"/>
      <sheetName val="G.1"/>
      <sheetName val="G.2"/>
      <sheetName val="G.3"/>
      <sheetName val="H.1"/>
      <sheetName val="I.1"/>
      <sheetName val="I.2"/>
      <sheetName val="I.3"/>
      <sheetName val="J-1 Base"/>
      <sheetName val="J-2 B"/>
      <sheetName val="J-3 B"/>
      <sheetName val="J-4"/>
      <sheetName val="J.1"/>
      <sheetName val="J-1 F"/>
      <sheetName val="J-2 F"/>
      <sheetName val="J-3 F"/>
      <sheetName val="K"/>
    </sheetNames>
    <sheetDataSet>
      <sheetData sheetId="0">
        <row r="1">
          <cell r="A1" t="str">
            <v>Atmos Energy Corporation, Kentucky/Mid-States Division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>
        <row r="9">
          <cell r="M9" t="str">
            <v>Witness:  Christian</v>
          </cell>
        </row>
      </sheetData>
      <sheetData sheetId="72" refreshError="1"/>
      <sheetData sheetId="73">
        <row r="16">
          <cell r="C16" t="str">
            <v>6.75% Debentures Unsecured due July 2028</v>
          </cell>
        </row>
      </sheetData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N47"/>
  <sheetViews>
    <sheetView tabSelected="1" zoomScale="90" zoomScaleNormal="90" zoomScaleSheetLayoutView="80" workbookViewId="0">
      <selection sqref="A1:K1"/>
    </sheetView>
  </sheetViews>
  <sheetFormatPr defaultColWidth="11" defaultRowHeight="15"/>
  <cols>
    <col min="1" max="1" width="5" style="15" customWidth="1"/>
    <col min="2" max="2" width="1.28515625" style="15" customWidth="1"/>
    <col min="3" max="3" width="44.7109375" style="15" customWidth="1"/>
    <col min="4" max="4" width="5.28515625" style="15" customWidth="1"/>
    <col min="5" max="5" width="19.140625" style="15" customWidth="1"/>
    <col min="6" max="6" width="2.140625" style="15" customWidth="1"/>
    <col min="7" max="7" width="8.28515625" style="15" customWidth="1"/>
    <col min="8" max="8" width="2.5703125" style="15" customWidth="1"/>
    <col min="9" max="9" width="17.140625" style="15" customWidth="1"/>
    <col min="10" max="10" width="2.7109375" style="15" customWidth="1"/>
    <col min="11" max="11" width="17.140625" style="15" customWidth="1"/>
    <col min="12" max="12" width="11" style="15"/>
    <col min="13" max="13" width="16.28515625" style="15" customWidth="1"/>
    <col min="14" max="16384" width="11" style="15"/>
  </cols>
  <sheetData>
    <row r="1" spans="1:12">
      <c r="A1" s="69" t="s">
        <v>30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2">
      <c r="A2" s="69" t="s">
        <v>31</v>
      </c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2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2">
      <c r="A4" s="69" t="s">
        <v>32</v>
      </c>
      <c r="B4" s="69"/>
      <c r="C4" s="69"/>
      <c r="D4" s="69"/>
      <c r="E4" s="69"/>
      <c r="F4" s="69"/>
      <c r="G4" s="69"/>
      <c r="H4" s="69"/>
      <c r="I4" s="69"/>
      <c r="J4" s="69"/>
      <c r="K4" s="69"/>
    </row>
    <row r="5" spans="1:1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2">
      <c r="K6" s="17" t="s">
        <v>1</v>
      </c>
    </row>
    <row r="7" spans="1:12">
      <c r="A7" s="18" t="s">
        <v>2</v>
      </c>
      <c r="K7" s="19" t="s">
        <v>58</v>
      </c>
    </row>
    <row r="8" spans="1:12">
      <c r="A8" s="20" t="s">
        <v>3</v>
      </c>
      <c r="K8" s="19" t="s">
        <v>4</v>
      </c>
    </row>
    <row r="9" spans="1:12">
      <c r="A9" s="21" t="s">
        <v>5</v>
      </c>
      <c r="B9" s="22"/>
      <c r="C9" s="22"/>
      <c r="D9" s="22"/>
      <c r="E9" s="22"/>
      <c r="F9" s="22"/>
      <c r="G9" s="22"/>
      <c r="H9" s="22"/>
      <c r="I9" s="22"/>
      <c r="J9" s="23"/>
      <c r="K9" s="24" t="s">
        <v>33</v>
      </c>
    </row>
    <row r="10" spans="1:12">
      <c r="E10" s="16" t="s">
        <v>6</v>
      </c>
      <c r="I10" s="25" t="s">
        <v>7</v>
      </c>
      <c r="K10" s="25" t="s">
        <v>8</v>
      </c>
    </row>
    <row r="11" spans="1:12">
      <c r="A11" s="25" t="s">
        <v>9</v>
      </c>
      <c r="E11" s="25" t="s">
        <v>10</v>
      </c>
      <c r="G11" s="25" t="s">
        <v>11</v>
      </c>
      <c r="I11" s="25" t="s">
        <v>12</v>
      </c>
      <c r="K11" s="25" t="s">
        <v>11</v>
      </c>
    </row>
    <row r="12" spans="1:12">
      <c r="A12" s="26" t="s">
        <v>13</v>
      </c>
      <c r="B12" s="22"/>
      <c r="C12" s="26" t="s">
        <v>14</v>
      </c>
      <c r="D12" s="22"/>
      <c r="E12" s="26" t="s">
        <v>15</v>
      </c>
      <c r="F12" s="22"/>
      <c r="G12" s="26" t="s">
        <v>16</v>
      </c>
      <c r="H12" s="22"/>
      <c r="I12" s="26" t="s">
        <v>17</v>
      </c>
      <c r="J12" s="22"/>
      <c r="K12" s="26" t="s">
        <v>16</v>
      </c>
    </row>
    <row r="13" spans="1:12">
      <c r="C13" s="25" t="s">
        <v>18</v>
      </c>
      <c r="E13" s="25" t="s">
        <v>19</v>
      </c>
      <c r="G13" s="25" t="s">
        <v>20</v>
      </c>
      <c r="I13" s="25" t="s">
        <v>21</v>
      </c>
      <c r="K13" s="25" t="s">
        <v>22</v>
      </c>
    </row>
    <row r="14" spans="1:12">
      <c r="E14" s="25"/>
      <c r="I14" s="25"/>
    </row>
    <row r="16" spans="1:12" ht="15.75">
      <c r="A16" s="25">
        <v>1</v>
      </c>
      <c r="C16" s="18" t="s">
        <v>34</v>
      </c>
      <c r="E16" s="66">
        <v>150000000</v>
      </c>
      <c r="F16" s="27"/>
      <c r="G16" s="28">
        <v>6.7500000000000004E-2</v>
      </c>
      <c r="H16" s="29"/>
      <c r="I16" s="30">
        <f t="shared" ref="I16:I25" si="0">(E16*G16)</f>
        <v>10125000</v>
      </c>
      <c r="J16" s="27"/>
      <c r="K16" s="31"/>
      <c r="L16" s="27"/>
    </row>
    <row r="17" spans="1:14" ht="15.75">
      <c r="A17" s="25">
        <f>A16+1</f>
        <v>2</v>
      </c>
      <c r="C17" s="18" t="s">
        <v>35</v>
      </c>
      <c r="E17" s="67">
        <v>10000000</v>
      </c>
      <c r="F17" s="27"/>
      <c r="G17" s="28">
        <v>6.6699999999999995E-2</v>
      </c>
      <c r="H17" s="29"/>
      <c r="I17" s="33">
        <f t="shared" si="0"/>
        <v>667000</v>
      </c>
    </row>
    <row r="18" spans="1:14" ht="15.75">
      <c r="A18" s="25">
        <f t="shared" ref="A18:A38" si="1">A17+1</f>
        <v>3</v>
      </c>
      <c r="C18" s="18" t="s">
        <v>36</v>
      </c>
      <c r="E18" s="67">
        <v>200000000</v>
      </c>
      <c r="G18" s="28">
        <v>5.9499999999999997E-2</v>
      </c>
      <c r="H18" s="27"/>
      <c r="I18" s="33">
        <f t="shared" si="0"/>
        <v>11900000</v>
      </c>
      <c r="J18" s="27"/>
      <c r="K18" s="31"/>
      <c r="L18" s="27"/>
    </row>
    <row r="19" spans="1:14" ht="15.75">
      <c r="A19" s="25">
        <f t="shared" si="1"/>
        <v>4</v>
      </c>
      <c r="C19" s="18" t="s">
        <v>37</v>
      </c>
      <c r="E19" s="67">
        <v>0</v>
      </c>
      <c r="F19" s="27"/>
      <c r="G19" s="28">
        <v>6.3500000000000001E-2</v>
      </c>
      <c r="H19" s="29"/>
      <c r="I19" s="33">
        <f t="shared" si="0"/>
        <v>0</v>
      </c>
      <c r="J19" s="27"/>
      <c r="K19" s="31"/>
      <c r="L19" s="27"/>
    </row>
    <row r="20" spans="1:14" ht="15.75">
      <c r="A20" s="25">
        <f t="shared" si="1"/>
        <v>5</v>
      </c>
      <c r="C20" s="18" t="s">
        <v>38</v>
      </c>
      <c r="E20" s="67">
        <v>400000000</v>
      </c>
      <c r="G20" s="28">
        <v>5.5E-2</v>
      </c>
      <c r="H20" s="29"/>
      <c r="I20" s="33">
        <f t="shared" si="0"/>
        <v>22000000</v>
      </c>
      <c r="J20" s="27"/>
      <c r="K20" s="31"/>
      <c r="L20" s="27"/>
    </row>
    <row r="21" spans="1:14" ht="15.75">
      <c r="A21" s="25">
        <f t="shared" si="1"/>
        <v>6</v>
      </c>
      <c r="C21" s="34" t="s">
        <v>53</v>
      </c>
      <c r="D21" s="35"/>
      <c r="E21" s="68">
        <f>'Refinance WP'!E18</f>
        <v>513000000</v>
      </c>
      <c r="F21" s="35"/>
      <c r="G21" s="36">
        <f>'Refinance WP'!G25</f>
        <v>5.0743976608187136E-2</v>
      </c>
      <c r="H21" s="37"/>
      <c r="I21" s="38">
        <f t="shared" si="0"/>
        <v>26031660</v>
      </c>
      <c r="J21" s="27"/>
      <c r="K21" s="31"/>
      <c r="L21" s="27"/>
    </row>
    <row r="22" spans="1:14" ht="15.75">
      <c r="A22" s="25">
        <f t="shared" si="1"/>
        <v>7</v>
      </c>
      <c r="C22" s="18" t="s">
        <v>39</v>
      </c>
      <c r="E22" s="67">
        <v>500000000</v>
      </c>
      <c r="G22" s="28">
        <v>4.1500000000000002E-2</v>
      </c>
      <c r="H22" s="29"/>
      <c r="I22" s="33">
        <f t="shared" si="0"/>
        <v>20750000</v>
      </c>
      <c r="J22" s="27"/>
      <c r="K22" s="31"/>
      <c r="L22" s="27"/>
    </row>
    <row r="23" spans="1:14" ht="15.75">
      <c r="A23" s="25">
        <f t="shared" si="1"/>
        <v>8</v>
      </c>
      <c r="C23" s="18" t="s">
        <v>40</v>
      </c>
      <c r="E23" s="67">
        <v>750000000</v>
      </c>
      <c r="G23" s="28">
        <v>4.1250000000000002E-2</v>
      </c>
      <c r="H23" s="29"/>
      <c r="I23" s="33">
        <f t="shared" si="0"/>
        <v>30937500</v>
      </c>
      <c r="K23" s="39"/>
    </row>
    <row r="24" spans="1:14" ht="15.75">
      <c r="A24" s="25">
        <f t="shared" si="1"/>
        <v>9</v>
      </c>
      <c r="C24" s="18" t="s">
        <v>23</v>
      </c>
      <c r="E24" s="67">
        <v>500000000</v>
      </c>
      <c r="G24" s="28">
        <v>0.03</v>
      </c>
      <c r="H24" s="29"/>
      <c r="I24" s="33">
        <f t="shared" si="0"/>
        <v>15000000</v>
      </c>
      <c r="K24" s="39"/>
    </row>
    <row r="25" spans="1:14" ht="15.75">
      <c r="A25" s="25">
        <f t="shared" si="1"/>
        <v>10</v>
      </c>
      <c r="C25" s="18" t="s">
        <v>24</v>
      </c>
      <c r="E25" s="67">
        <v>125000000</v>
      </c>
      <c r="F25" s="27"/>
      <c r="G25" s="28">
        <v>3.0599999999999999E-2</v>
      </c>
      <c r="H25" s="29"/>
      <c r="I25" s="33">
        <f t="shared" si="0"/>
        <v>3825000</v>
      </c>
      <c r="K25" s="39"/>
    </row>
    <row r="26" spans="1:14" ht="15.75">
      <c r="A26" s="25">
        <f t="shared" si="1"/>
        <v>11</v>
      </c>
      <c r="C26" s="18" t="s">
        <v>25</v>
      </c>
      <c r="E26" s="40">
        <f>SUM(E16:E25)</f>
        <v>3148000000</v>
      </c>
      <c r="F26" s="27"/>
      <c r="G26" s="41"/>
      <c r="I26" s="42">
        <f>SUM(I16:I25)</f>
        <v>141236160</v>
      </c>
    </row>
    <row r="27" spans="1:14">
      <c r="A27" s="25">
        <f t="shared" si="1"/>
        <v>12</v>
      </c>
      <c r="C27" s="18"/>
      <c r="E27" s="32"/>
      <c r="G27" s="41"/>
      <c r="I27" s="27"/>
    </row>
    <row r="28" spans="1:14">
      <c r="A28" s="25">
        <f t="shared" si="1"/>
        <v>13</v>
      </c>
      <c r="C28" s="18" t="s">
        <v>26</v>
      </c>
      <c r="E28" s="43"/>
      <c r="G28" s="41"/>
      <c r="I28" s="65">
        <v>6580965.7455365621</v>
      </c>
    </row>
    <row r="29" spans="1:14">
      <c r="A29" s="25">
        <f t="shared" si="1"/>
        <v>14</v>
      </c>
      <c r="C29" s="18" t="s">
        <v>59</v>
      </c>
      <c r="E29" s="65">
        <v>4425157.57</v>
      </c>
      <c r="F29" s="27"/>
      <c r="G29" s="41"/>
      <c r="H29" s="29"/>
      <c r="I29" s="27"/>
      <c r="N29" s="20"/>
    </row>
    <row r="30" spans="1:14">
      <c r="A30" s="25">
        <f t="shared" si="1"/>
        <v>15</v>
      </c>
      <c r="C30" s="18" t="s">
        <v>27</v>
      </c>
      <c r="E30" s="65">
        <v>-21110454.75</v>
      </c>
      <c r="G30" s="44"/>
    </row>
    <row r="31" spans="1:14">
      <c r="A31" s="25">
        <f t="shared" si="1"/>
        <v>16</v>
      </c>
    </row>
    <row r="32" spans="1:14">
      <c r="A32" s="25">
        <f t="shared" si="1"/>
        <v>17</v>
      </c>
      <c r="E32" s="27"/>
      <c r="G32" s="44"/>
    </row>
    <row r="33" spans="1:12">
      <c r="A33" s="25">
        <f t="shared" si="1"/>
        <v>18</v>
      </c>
    </row>
    <row r="34" spans="1:12" ht="16.5" thickBot="1">
      <c r="A34" s="25">
        <f t="shared" si="1"/>
        <v>19</v>
      </c>
      <c r="C34" s="18" t="s">
        <v>28</v>
      </c>
      <c r="E34" s="45">
        <f>+E26+E29+E30</f>
        <v>3131314702.8200002</v>
      </c>
      <c r="G34" s="44"/>
      <c r="I34" s="45">
        <f>+I26+I28</f>
        <v>147817125.74553657</v>
      </c>
      <c r="K34" s="46">
        <f>+I34/E34</f>
        <v>4.7206090659752398E-2</v>
      </c>
    </row>
    <row r="35" spans="1:12" ht="15.75" thickTop="1">
      <c r="A35" s="25">
        <f t="shared" si="1"/>
        <v>20</v>
      </c>
    </row>
    <row r="36" spans="1:12" ht="15.75">
      <c r="A36" s="25">
        <f t="shared" si="1"/>
        <v>21</v>
      </c>
      <c r="C36"/>
      <c r="D36"/>
      <c r="E36"/>
      <c r="F36"/>
      <c r="G36"/>
      <c r="H36"/>
      <c r="I36"/>
      <c r="J36"/>
      <c r="K36"/>
      <c r="L36"/>
    </row>
    <row r="37" spans="1:12" ht="15.75">
      <c r="A37" s="25">
        <f t="shared" si="1"/>
        <v>22</v>
      </c>
      <c r="C37"/>
      <c r="D37"/>
      <c r="E37"/>
      <c r="F37"/>
      <c r="G37"/>
      <c r="H37"/>
      <c r="I37"/>
      <c r="J37"/>
      <c r="K37"/>
      <c r="L37"/>
    </row>
    <row r="38" spans="1:12" ht="15.75">
      <c r="A38" s="25">
        <f t="shared" si="1"/>
        <v>23</v>
      </c>
      <c r="C38"/>
      <c r="D38"/>
      <c r="E38"/>
      <c r="F38"/>
      <c r="G38"/>
      <c r="H38"/>
      <c r="I38"/>
      <c r="J38"/>
      <c r="K38"/>
      <c r="L38"/>
    </row>
    <row r="40" spans="1:12">
      <c r="G40" s="28"/>
    </row>
    <row r="41" spans="1:12">
      <c r="G41" s="28"/>
    </row>
    <row r="42" spans="1:12">
      <c r="G42" s="28"/>
    </row>
    <row r="43" spans="1:12">
      <c r="G43" s="28"/>
    </row>
    <row r="44" spans="1:12">
      <c r="G44" s="28"/>
    </row>
    <row r="45" spans="1:12">
      <c r="G45" s="28"/>
    </row>
    <row r="46" spans="1:12">
      <c r="G46" s="28"/>
    </row>
    <row r="47" spans="1:12">
      <c r="G47" s="28"/>
    </row>
  </sheetData>
  <mergeCells count="4">
    <mergeCell ref="A1:K1"/>
    <mergeCell ref="A2:K2"/>
    <mergeCell ref="A3:K3"/>
    <mergeCell ref="A4:K4"/>
  </mergeCells>
  <printOptions horizontalCentered="1"/>
  <pageMargins left="0.81" right="0.46" top="1.24" bottom="0.75" header="0.5" footer="0.5"/>
  <pageSetup scale="67" orientation="portrait" verticalDpi="300" r:id="rId1"/>
  <headerFooter alignWithMargins="0">
    <oddHeader>&amp;RCASE NO. 2018-00281
ATTACHMENT 1
TO STAFF DR NO. 1-64</oddHeader>
    <oddFooter>&amp;RSchedule 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"/>
  <sheetViews>
    <sheetView tabSelected="1" workbookViewId="0">
      <selection sqref="A1:K1"/>
    </sheetView>
  </sheetViews>
  <sheetFormatPr defaultColWidth="11" defaultRowHeight="15"/>
  <cols>
    <col min="1" max="1" width="5" style="1" customWidth="1"/>
    <col min="2" max="2" width="3.42578125" style="1" bestFit="1" customWidth="1"/>
    <col min="3" max="3" width="57.140625" style="1" customWidth="1"/>
    <col min="4" max="4" width="5.28515625" style="1" customWidth="1"/>
    <col min="5" max="5" width="19.140625" style="1" customWidth="1"/>
    <col min="6" max="6" width="2.140625" style="1" customWidth="1"/>
    <col min="7" max="7" width="10.28515625" style="1" bestFit="1" customWidth="1"/>
    <col min="8" max="8" width="2.5703125" style="1" customWidth="1"/>
    <col min="9" max="9" width="17.140625" style="1" customWidth="1"/>
    <col min="10" max="10" width="2.7109375" style="1" customWidth="1"/>
    <col min="11" max="11" width="11" style="1"/>
    <col min="12" max="12" width="16.28515625" style="1" customWidth="1"/>
    <col min="13" max="16384" width="11" style="1"/>
  </cols>
  <sheetData>
    <row r="1" spans="1:11">
      <c r="A1" s="70" t="s">
        <v>30</v>
      </c>
      <c r="B1" s="70"/>
      <c r="C1" s="70"/>
      <c r="D1" s="70"/>
      <c r="E1" s="70"/>
      <c r="F1" s="70"/>
      <c r="G1" s="70"/>
      <c r="H1" s="70"/>
      <c r="I1" s="70"/>
      <c r="J1" s="70"/>
    </row>
    <row r="2" spans="1:11">
      <c r="A2" s="70" t="s">
        <v>31</v>
      </c>
      <c r="B2" s="70"/>
      <c r="C2" s="70"/>
      <c r="D2" s="70"/>
      <c r="E2" s="70"/>
      <c r="F2" s="70"/>
      <c r="G2" s="70"/>
      <c r="H2" s="70"/>
      <c r="I2" s="70"/>
      <c r="J2" s="70"/>
    </row>
    <row r="3" spans="1:11">
      <c r="A3" s="71" t="s">
        <v>42</v>
      </c>
      <c r="B3" s="70"/>
      <c r="C3" s="70"/>
      <c r="D3" s="70"/>
      <c r="E3" s="70"/>
      <c r="F3" s="70"/>
      <c r="G3" s="70"/>
      <c r="H3" s="70"/>
      <c r="I3" s="70"/>
      <c r="J3" s="70"/>
    </row>
    <row r="4" spans="1:11">
      <c r="A4" s="70" t="s">
        <v>32</v>
      </c>
      <c r="B4" s="70"/>
      <c r="C4" s="70"/>
      <c r="D4" s="70"/>
      <c r="E4" s="70"/>
      <c r="F4" s="70"/>
      <c r="G4" s="70"/>
      <c r="H4" s="70"/>
      <c r="I4" s="70"/>
      <c r="J4" s="70"/>
    </row>
    <row r="5" spans="1:11">
      <c r="A5" s="2"/>
      <c r="B5" s="2"/>
      <c r="C5" s="2"/>
      <c r="D5" s="2"/>
      <c r="E5" s="2"/>
      <c r="F5" s="2"/>
      <c r="G5" s="2"/>
      <c r="H5" s="2"/>
      <c r="I5" s="2"/>
      <c r="J5" s="2"/>
    </row>
    <row r="7" spans="1:11">
      <c r="A7" s="3"/>
      <c r="I7" s="64" t="s">
        <v>60</v>
      </c>
    </row>
    <row r="8" spans="1:11">
      <c r="A8" s="47"/>
    </row>
    <row r="9" spans="1:11">
      <c r="A9" s="4" t="s">
        <v>5</v>
      </c>
      <c r="B9" s="5"/>
      <c r="C9" s="5"/>
      <c r="D9" s="5"/>
      <c r="E9" s="5"/>
      <c r="F9" s="5"/>
      <c r="G9" s="5"/>
      <c r="H9" s="5"/>
      <c r="I9" s="7" t="s">
        <v>33</v>
      </c>
      <c r="J9" s="6"/>
    </row>
    <row r="10" spans="1:11">
      <c r="E10" s="2"/>
      <c r="I10" s="8" t="s">
        <v>7</v>
      </c>
    </row>
    <row r="11" spans="1:11">
      <c r="A11" s="8" t="s">
        <v>9</v>
      </c>
      <c r="E11" s="8" t="s">
        <v>10</v>
      </c>
      <c r="G11" s="8" t="s">
        <v>11</v>
      </c>
      <c r="I11" s="8" t="s">
        <v>12</v>
      </c>
    </row>
    <row r="12" spans="1:11">
      <c r="A12" s="9" t="s">
        <v>13</v>
      </c>
      <c r="B12" s="5"/>
      <c r="C12" s="9" t="s">
        <v>14</v>
      </c>
      <c r="D12" s="5"/>
      <c r="E12" s="9" t="s">
        <v>15</v>
      </c>
      <c r="F12" s="5"/>
      <c r="G12" s="9" t="s">
        <v>16</v>
      </c>
      <c r="H12" s="5"/>
      <c r="I12" s="9" t="s">
        <v>17</v>
      </c>
      <c r="J12" s="5"/>
    </row>
    <row r="13" spans="1:11">
      <c r="C13" s="8" t="s">
        <v>18</v>
      </c>
      <c r="E13" s="8" t="s">
        <v>19</v>
      </c>
      <c r="G13" s="8" t="s">
        <v>20</v>
      </c>
      <c r="I13" s="8" t="s">
        <v>21</v>
      </c>
    </row>
    <row r="14" spans="1:11">
      <c r="C14" s="8"/>
      <c r="E14" s="8"/>
      <c r="G14" s="8"/>
      <c r="I14" s="8"/>
    </row>
    <row r="15" spans="1:11">
      <c r="A15" s="8">
        <v>1</v>
      </c>
      <c r="C15" s="3" t="s">
        <v>29</v>
      </c>
      <c r="E15" s="48">
        <v>450000000</v>
      </c>
      <c r="G15" s="49">
        <v>8.5000000000000006E-2</v>
      </c>
      <c r="H15" s="11"/>
      <c r="I15" s="12"/>
      <c r="J15" s="10"/>
      <c r="K15" s="10"/>
    </row>
    <row r="16" spans="1:11">
      <c r="A16" s="8">
        <f t="shared" ref="A16:A29" si="0">A15+1</f>
        <v>2</v>
      </c>
      <c r="C16" s="3" t="s">
        <v>43</v>
      </c>
      <c r="E16" s="50"/>
      <c r="G16" s="49"/>
      <c r="H16" s="11"/>
      <c r="I16" s="12"/>
      <c r="J16" s="10"/>
      <c r="K16" s="10"/>
    </row>
    <row r="17" spans="1:11">
      <c r="A17" s="8">
        <f t="shared" si="0"/>
        <v>3</v>
      </c>
      <c r="C17" s="3" t="s">
        <v>54</v>
      </c>
      <c r="E17" s="48">
        <f>63000000</f>
        <v>63000000</v>
      </c>
      <c r="G17" s="49"/>
      <c r="H17" s="11"/>
      <c r="I17" s="12"/>
      <c r="J17" s="10"/>
      <c r="K17" s="10"/>
    </row>
    <row r="18" spans="1:11">
      <c r="A18" s="8">
        <f t="shared" si="0"/>
        <v>4</v>
      </c>
      <c r="C18" s="51" t="s">
        <v>45</v>
      </c>
      <c r="E18" s="52">
        <f>SUM(E15:E17)</f>
        <v>513000000</v>
      </c>
      <c r="G18" s="49"/>
      <c r="H18" s="11"/>
      <c r="I18" s="12"/>
      <c r="J18" s="10"/>
      <c r="K18" s="10"/>
    </row>
    <row r="19" spans="1:11">
      <c r="A19" s="8">
        <f t="shared" si="0"/>
        <v>5</v>
      </c>
      <c r="C19" s="3" t="s">
        <v>44</v>
      </c>
      <c r="D19" s="2" t="s">
        <v>46</v>
      </c>
      <c r="E19" s="50"/>
      <c r="G19" s="53">
        <v>3.7819999999999999E-2</v>
      </c>
      <c r="H19" s="11"/>
      <c r="I19" s="12"/>
      <c r="J19" s="10"/>
      <c r="K19" s="10"/>
    </row>
    <row r="20" spans="1:11">
      <c r="A20" s="8">
        <f t="shared" si="0"/>
        <v>6</v>
      </c>
      <c r="C20" s="54" t="s">
        <v>47</v>
      </c>
      <c r="E20" s="50"/>
      <c r="G20" s="53">
        <v>0.01</v>
      </c>
      <c r="H20" s="11"/>
      <c r="I20" s="12"/>
    </row>
    <row r="21" spans="1:11">
      <c r="A21" s="8">
        <f t="shared" si="0"/>
        <v>7</v>
      </c>
      <c r="C21" s="54" t="s">
        <v>48</v>
      </c>
      <c r="D21" s="2" t="s">
        <v>49</v>
      </c>
      <c r="E21" s="50"/>
      <c r="G21" s="53">
        <v>0</v>
      </c>
      <c r="H21" s="11"/>
      <c r="I21" s="12"/>
    </row>
    <row r="22" spans="1:11">
      <c r="A22" s="8">
        <f t="shared" si="0"/>
        <v>8</v>
      </c>
      <c r="C22" s="3" t="s">
        <v>41</v>
      </c>
      <c r="D22" s="2" t="s">
        <v>50</v>
      </c>
      <c r="G22" s="49">
        <f>E29/E18</f>
        <v>2.9239766081871343E-3</v>
      </c>
      <c r="H22" s="11"/>
      <c r="I22" s="12"/>
    </row>
    <row r="23" spans="1:11">
      <c r="A23" s="8">
        <f t="shared" si="0"/>
        <v>9</v>
      </c>
      <c r="G23" s="49"/>
      <c r="H23" s="11"/>
      <c r="I23" s="12"/>
    </row>
    <row r="24" spans="1:11">
      <c r="A24" s="8">
        <f t="shared" si="0"/>
        <v>10</v>
      </c>
      <c r="C24" s="55"/>
      <c r="E24" s="50"/>
      <c r="F24" s="10"/>
      <c r="H24" s="11"/>
      <c r="I24" s="13">
        <f>ROUND(E18*G25,0)</f>
        <v>26031660</v>
      </c>
    </row>
    <row r="25" spans="1:11">
      <c r="A25" s="8">
        <f t="shared" si="0"/>
        <v>11</v>
      </c>
      <c r="C25" s="3" t="s">
        <v>25</v>
      </c>
      <c r="E25" s="55"/>
      <c r="F25" s="10"/>
      <c r="G25" s="56">
        <f>SUM(G19:G22)</f>
        <v>5.0743976608187136E-2</v>
      </c>
      <c r="I25" s="14">
        <f>SUM(I15:I24)</f>
        <v>26031660</v>
      </c>
    </row>
    <row r="26" spans="1:11">
      <c r="A26" s="8">
        <f t="shared" si="0"/>
        <v>12</v>
      </c>
      <c r="C26" s="3"/>
      <c r="E26" s="50"/>
      <c r="G26" s="57"/>
      <c r="I26" s="10"/>
    </row>
    <row r="27" spans="1:11">
      <c r="A27" s="8">
        <f t="shared" si="0"/>
        <v>13</v>
      </c>
      <c r="B27" s="58" t="s">
        <v>46</v>
      </c>
      <c r="C27" s="59" t="s">
        <v>51</v>
      </c>
      <c r="D27" s="59"/>
      <c r="E27" s="52"/>
      <c r="G27" s="57"/>
      <c r="I27" s="10"/>
    </row>
    <row r="28" spans="1:11">
      <c r="A28" s="8">
        <f t="shared" si="0"/>
        <v>14</v>
      </c>
      <c r="B28" s="60" t="s">
        <v>49</v>
      </c>
      <c r="C28" s="61" t="s">
        <v>55</v>
      </c>
      <c r="D28" s="61"/>
      <c r="E28" s="62"/>
      <c r="G28" s="57"/>
      <c r="I28" s="10"/>
    </row>
    <row r="29" spans="1:11">
      <c r="A29" s="8">
        <f t="shared" si="0"/>
        <v>15</v>
      </c>
      <c r="B29" s="60" t="s">
        <v>50</v>
      </c>
      <c r="C29" s="61" t="s">
        <v>52</v>
      </c>
      <c r="D29" s="61"/>
      <c r="E29" s="48">
        <v>1500000</v>
      </c>
      <c r="F29"/>
      <c r="G29" s="55"/>
      <c r="H29" s="55"/>
      <c r="I29" s="55"/>
    </row>
    <row r="30" spans="1:11">
      <c r="A30" s="55"/>
      <c r="C30" s="55"/>
      <c r="D30" s="55"/>
      <c r="E30" s="55"/>
      <c r="F30" s="55"/>
      <c r="G30" s="55"/>
      <c r="H30" s="55"/>
      <c r="I30" s="55"/>
    </row>
    <row r="31" spans="1:11">
      <c r="A31" s="55"/>
      <c r="C31"/>
      <c r="D31"/>
      <c r="E31" s="55"/>
      <c r="F31" s="55"/>
      <c r="G31" s="55"/>
      <c r="H31" s="55"/>
      <c r="I31" s="55"/>
    </row>
    <row r="32" spans="1:11">
      <c r="A32" s="55"/>
      <c r="C32"/>
      <c r="D32"/>
      <c r="E32" s="55"/>
      <c r="F32" s="55"/>
      <c r="G32" s="55"/>
      <c r="H32" s="55"/>
      <c r="I32" s="55"/>
    </row>
    <row r="33" spans="1:11">
      <c r="A33" s="55"/>
      <c r="D33" s="55"/>
      <c r="E33" s="55"/>
      <c r="F33" s="55"/>
      <c r="G33" s="55"/>
      <c r="H33" s="55"/>
      <c r="I33" s="55"/>
      <c r="J33" s="55"/>
      <c r="K33" s="55"/>
    </row>
    <row r="34" spans="1:11">
      <c r="A34" s="55"/>
      <c r="C34" s="55"/>
      <c r="D34" s="55"/>
      <c r="E34" s="55"/>
      <c r="F34" s="55"/>
      <c r="G34" s="55"/>
      <c r="H34" s="55"/>
      <c r="I34" s="55"/>
      <c r="J34" s="55"/>
      <c r="K34" s="55"/>
    </row>
    <row r="35" spans="1:11">
      <c r="A35" s="55"/>
      <c r="C35" s="55" t="s">
        <v>56</v>
      </c>
      <c r="D35" s="55"/>
      <c r="E35" s="55"/>
      <c r="F35" s="55"/>
      <c r="G35" s="55"/>
      <c r="H35" s="55"/>
      <c r="I35" s="55"/>
      <c r="J35" s="55"/>
      <c r="K35" s="55"/>
    </row>
    <row r="36" spans="1:11">
      <c r="C36" s="55" t="s">
        <v>57</v>
      </c>
    </row>
    <row r="37" spans="1:11">
      <c r="G37" s="63"/>
    </row>
    <row r="38" spans="1:11">
      <c r="G38" s="63"/>
    </row>
    <row r="39" spans="1:11">
      <c r="G39" s="63"/>
    </row>
    <row r="40" spans="1:11">
      <c r="G40" s="63"/>
    </row>
    <row r="41" spans="1:11">
      <c r="G41" s="63"/>
    </row>
    <row r="42" spans="1:11">
      <c r="G42" s="63"/>
    </row>
    <row r="43" spans="1:11">
      <c r="G43" s="63"/>
    </row>
    <row r="44" spans="1:11">
      <c r="G44" s="63"/>
    </row>
  </sheetData>
  <mergeCells count="4">
    <mergeCell ref="A1:J1"/>
    <mergeCell ref="A2:J2"/>
    <mergeCell ref="A3:J3"/>
    <mergeCell ref="A4:J4"/>
  </mergeCells>
  <printOptions horizontalCentered="1"/>
  <pageMargins left="0.81" right="0.46" top="1.24" bottom="0.75" header="0.5" footer="0.5"/>
  <pageSetup scale="73" orientation="portrait" r:id="rId1"/>
  <headerFooter alignWithMargins="0">
    <oddHeader>&amp;RCASE NO. 2018-00281
ATTACHMENT 1
TO STAFF DR NO. 1-64</oddHeader>
    <oddFooter>&amp;RSchedule &amp;A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J-3 F Filed</vt:lpstr>
      <vt:lpstr>Refinance WP</vt:lpstr>
      <vt:lpstr>'J-3 F Filed'!Print_Area</vt:lpstr>
      <vt:lpstr>'Refinance WP'!Print_Area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T. Christian</dc:creator>
  <cp:lastModifiedBy>Eric  Wilen</cp:lastModifiedBy>
  <cp:lastPrinted>2018-10-08T14:24:58Z</cp:lastPrinted>
  <dcterms:created xsi:type="dcterms:W3CDTF">2018-03-14T15:12:06Z</dcterms:created>
  <dcterms:modified xsi:type="dcterms:W3CDTF">2018-10-08T14:25:03Z</dcterms:modified>
</cp:coreProperties>
</file>