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1 Attachments\"/>
    </mc:Choice>
  </mc:AlternateContent>
  <bookViews>
    <workbookView xWindow="0" yWindow="0" windowWidth="28800" windowHeight="12135"/>
  </bookViews>
  <sheets>
    <sheet name="1-52a Summary" sheetId="1" r:id="rId1"/>
    <sheet name="1-52 D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6" i="1" s="1"/>
  <c r="D26" i="1"/>
  <c r="C26" i="1"/>
  <c r="C21" i="1"/>
  <c r="G24" i="1"/>
  <c r="G18" i="1"/>
  <c r="G15" i="1"/>
  <c r="D21" i="1"/>
  <c r="S8" i="2"/>
  <c r="G26" i="1" l="1"/>
  <c r="G21" i="1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S59" i="2"/>
  <c r="S53" i="2"/>
  <c r="S50" i="2"/>
  <c r="S58" i="2"/>
  <c r="S49" i="2"/>
  <c r="S57" i="2"/>
  <c r="S54" i="2"/>
  <c r="S52" i="2"/>
  <c r="S56" i="2"/>
  <c r="S51" i="2"/>
  <c r="S55" i="2"/>
  <c r="S48" i="2"/>
  <c r="S46" i="2"/>
  <c r="S45" i="2"/>
  <c r="S47" i="2"/>
  <c r="S44" i="2"/>
  <c r="S33" i="2"/>
  <c r="S38" i="2"/>
  <c r="S23" i="2"/>
  <c r="S37" i="2"/>
  <c r="S32" i="2"/>
  <c r="S22" i="2"/>
  <c r="S21" i="2"/>
  <c r="S31" i="2"/>
  <c r="S43" i="2"/>
  <c r="S36" i="2"/>
  <c r="S30" i="2"/>
  <c r="S26" i="2"/>
  <c r="S42" i="2"/>
  <c r="S41" i="2"/>
  <c r="S35" i="2"/>
  <c r="S29" i="2"/>
  <c r="S25" i="2"/>
  <c r="S40" i="2"/>
  <c r="S28" i="2"/>
  <c r="S39" i="2"/>
  <c r="S20" i="2"/>
  <c r="S18" i="2"/>
  <c r="S16" i="2"/>
  <c r="S34" i="2"/>
  <c r="S27" i="2"/>
  <c r="S24" i="2"/>
  <c r="S19" i="2"/>
  <c r="S17" i="2"/>
  <c r="S13" i="2"/>
  <c r="S11" i="2"/>
  <c r="S10" i="2"/>
  <c r="S15" i="2"/>
  <c r="S12" i="2"/>
  <c r="S9" i="2"/>
  <c r="V8" i="2" s="1"/>
  <c r="S14" i="2"/>
  <c r="W11" i="2" s="1"/>
  <c r="D18" i="1" s="1"/>
  <c r="D24" i="1"/>
  <c r="V11" i="2" l="1"/>
  <c r="C18" i="1" s="1"/>
  <c r="E18" i="1" s="1"/>
  <c r="W8" i="2"/>
  <c r="W9" i="2"/>
  <c r="D15" i="1" s="1"/>
  <c r="V10" i="2"/>
  <c r="C24" i="1" s="1"/>
  <c r="E24" i="1" s="1"/>
  <c r="V9" i="2"/>
  <c r="C15" i="1" s="1"/>
  <c r="E15" i="1" s="1"/>
  <c r="W12" i="2"/>
  <c r="S60" i="2"/>
  <c r="V12" i="2" l="1"/>
</calcChain>
</file>

<file path=xl/sharedStrings.xml><?xml version="1.0" encoding="utf-8"?>
<sst xmlns="http://schemas.openxmlformats.org/spreadsheetml/2006/main" count="326" uniqueCount="98">
  <si>
    <t>Atmos Energy Corporation, Kentucky/Mid-States Division</t>
  </si>
  <si>
    <t>Advertising Expense</t>
  </si>
  <si>
    <t>For the 12 month period Sep-17 through Aug-18  (most recent 12 month period available)</t>
  </si>
  <si>
    <t>12 Months Ended August 2018</t>
  </si>
  <si>
    <t>Sales or</t>
  </si>
  <si>
    <t>Safety or</t>
  </si>
  <si>
    <t>Line</t>
  </si>
  <si>
    <t>Item</t>
  </si>
  <si>
    <t>Promotional</t>
  </si>
  <si>
    <t>Req by Law</t>
  </si>
  <si>
    <t>Total</t>
  </si>
  <si>
    <t xml:space="preserve">Kentucky </t>
  </si>
  <si>
    <t>Allocated</t>
  </si>
  <si>
    <t>No.</t>
  </si>
  <si>
    <t>(A)</t>
  </si>
  <si>
    <t>Advertising (1)</t>
  </si>
  <si>
    <t>Advertising</t>
  </si>
  <si>
    <t>Utility</t>
  </si>
  <si>
    <t>Jurisdictional</t>
  </si>
  <si>
    <t>Amount</t>
  </si>
  <si>
    <t>Div 009</t>
  </si>
  <si>
    <t>Newspaper, Magazine,bill stuffer &amp; Other</t>
  </si>
  <si>
    <t>Div 091</t>
  </si>
  <si>
    <t>Div 002</t>
  </si>
  <si>
    <t>Div 012</t>
  </si>
  <si>
    <t>Grand Total</t>
  </si>
  <si>
    <t xml:space="preserve">Note: </t>
  </si>
  <si>
    <t>Below-the-line accounts are not included in the analysis above.</t>
  </si>
  <si>
    <t>1. Sales and Promotional Advertising is excluded from the Company's Revenue Requirement.</t>
  </si>
  <si>
    <t>Div</t>
  </si>
  <si>
    <t>Account</t>
  </si>
  <si>
    <t>Account Description</t>
  </si>
  <si>
    <t>Sub Account</t>
  </si>
  <si>
    <t>Sub Account Description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</si>
  <si>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</si>
  <si>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</si>
  <si>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</si>
  <si>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</si>
  <si>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</si>
  <si>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</si>
  <si>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</si>
  <si>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</si>
  <si>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</si>
  <si>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</si>
  <si>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</si>
  <si>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</si>
  <si>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</si>
  <si>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002</t>
  </si>
  <si>
    <t>9120</t>
  </si>
  <si>
    <t>Sales-Demonstrating and selling expenses</t>
  </si>
  <si>
    <t>04046</t>
  </si>
  <si>
    <t>Customer Relations &amp; Assist</t>
  </si>
  <si>
    <t>04021</t>
  </si>
  <si>
    <t>Promo Other, Misc</t>
  </si>
  <si>
    <t>04044</t>
  </si>
  <si>
    <t>9210</t>
  </si>
  <si>
    <t>A&amp;G-Office supplies &amp; expense</t>
  </si>
  <si>
    <t>04040</t>
  </si>
  <si>
    <t>Community Rel&amp;Trade Shows</t>
  </si>
  <si>
    <t>9200</t>
  </si>
  <si>
    <t>A&amp;G-Administrative &amp; general salaries</t>
  </si>
  <si>
    <t>04018</t>
  </si>
  <si>
    <t>Safety</t>
  </si>
  <si>
    <t>009</t>
  </si>
  <si>
    <t>8700</t>
  </si>
  <si>
    <t>Distribution-Operation supervision and engineering</t>
  </si>
  <si>
    <t>04002</t>
  </si>
  <si>
    <t>Required By Law, Safety</t>
  </si>
  <si>
    <t>04001</t>
  </si>
  <si>
    <t>Safety, Newspaper</t>
  </si>
  <si>
    <t>8740</t>
  </si>
  <si>
    <t>Mains and Services Expenses</t>
  </si>
  <si>
    <t>9110</t>
  </si>
  <si>
    <t>Sales-Supervision</t>
  </si>
  <si>
    <t>9130</t>
  </si>
  <si>
    <t>Sales-Advertising expenses</t>
  </si>
  <si>
    <t>9090</t>
  </si>
  <si>
    <t>Customer service-Operating informational and instructional advertising expense</t>
  </si>
  <si>
    <t>8810</t>
  </si>
  <si>
    <t>Distribution-Rents</t>
  </si>
  <si>
    <t>9250</t>
  </si>
  <si>
    <t>A&amp;G-Injuries &amp; damages</t>
  </si>
  <si>
    <t>4265</t>
  </si>
  <si>
    <t>Other deductions</t>
  </si>
  <si>
    <t>8410</t>
  </si>
  <si>
    <t>Other storage expenses-Operation labor and expenses</t>
  </si>
  <si>
    <t>9270</t>
  </si>
  <si>
    <t>A&amp;G-Franchise requirements</t>
  </si>
  <si>
    <t>9302</t>
  </si>
  <si>
    <t>Miscellaneous general expenses</t>
  </si>
  <si>
    <t>012</t>
  </si>
  <si>
    <t>9010</t>
  </si>
  <si>
    <t>Customer accounts-Operation supervision</t>
  </si>
  <si>
    <t>091</t>
  </si>
  <si>
    <t>9100</t>
  </si>
  <si>
    <t>Customer service-Miscellaneous customer service</t>
  </si>
  <si>
    <t>Kentucky Jurisdiction Case No. 2018-00281</t>
  </si>
  <si>
    <t>The Company does not record Avertising expense in the detail listed on Data Request Schedule 52a.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</si>
</sst>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37" fontId="2" fillId="0" borderId="0" applyProtection="0"/>
    <xf numFmtId="0" fontId="5" fillId="0" borderId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37" fontId="3" fillId="0" borderId="0" xfId="2" applyFont="1"/>
    <xf numFmtId="37" fontId="3" fillId="0" borderId="0" xfId="2" applyFont="1" applyFill="1"/>
    <xf numFmtId="37" fontId="3" fillId="0" borderId="0" xfId="2" applyFont="1" applyFill="1" applyAlignment="1" applyProtection="1">
      <alignment horizontal="center"/>
    </xf>
    <xf numFmtId="37" fontId="3" fillId="0" borderId="0" xfId="2" applyFont="1" applyFill="1" applyAlignment="1" applyProtection="1">
      <alignment horizontal="right"/>
    </xf>
    <xf numFmtId="37" fontId="3" fillId="0" borderId="1" xfId="2" applyFont="1" applyFill="1" applyBorder="1" applyAlignment="1">
      <alignment horizontal="center"/>
    </xf>
    <xf numFmtId="37" fontId="3" fillId="0" borderId="1" xfId="2" applyFont="1" applyFill="1" applyBorder="1"/>
    <xf numFmtId="37" fontId="3" fillId="0" borderId="0" xfId="2" applyFont="1" applyFill="1" applyBorder="1" applyAlignment="1">
      <alignment horizontal="center"/>
    </xf>
    <xf numFmtId="37" fontId="3" fillId="0" borderId="0" xfId="2" applyFont="1" applyFill="1" applyBorder="1"/>
    <xf numFmtId="37" fontId="3" fillId="0" borderId="0" xfId="2" applyFont="1" applyFill="1" applyBorder="1" applyAlignment="1" applyProtection="1">
      <alignment horizontal="center"/>
    </xf>
    <xf numFmtId="37" fontId="4" fillId="0" borderId="0" xfId="2" applyFont="1" applyFill="1" applyBorder="1" applyAlignment="1" applyProtection="1">
      <alignment horizontal="center"/>
    </xf>
    <xf numFmtId="37" fontId="3" fillId="0" borderId="0" xfId="2" applyFont="1" applyFill="1" applyAlignment="1">
      <alignment horizontal="center"/>
    </xf>
    <xf numFmtId="37" fontId="3" fillId="0" borderId="5" xfId="2" applyFont="1" applyFill="1" applyBorder="1" applyAlignment="1" applyProtection="1">
      <alignment horizontal="center"/>
    </xf>
    <xf numFmtId="37" fontId="3" fillId="0" borderId="6" xfId="2" applyFont="1" applyFill="1" applyBorder="1" applyAlignment="1" applyProtection="1">
      <alignment horizontal="center"/>
    </xf>
    <xf numFmtId="37" fontId="3" fillId="0" borderId="6" xfId="2" applyFont="1" applyFill="1" applyBorder="1" applyAlignment="1">
      <alignment horizontal="center"/>
    </xf>
    <xf numFmtId="37" fontId="4" fillId="0" borderId="0" xfId="2" applyFont="1" applyFill="1" applyAlignment="1" applyProtection="1">
      <alignment horizontal="left" indent="1"/>
    </xf>
    <xf numFmtId="0" fontId="3" fillId="0" borderId="0" xfId="3" applyFont="1"/>
    <xf numFmtId="37" fontId="3" fillId="0" borderId="0" xfId="2" applyFont="1" applyFill="1" applyAlignment="1">
      <alignment horizontal="left" indent="2"/>
    </xf>
    <xf numFmtId="42" fontId="3" fillId="0" borderId="0" xfId="3" applyNumberFormat="1" applyFont="1"/>
    <xf numFmtId="9" fontId="3" fillId="0" borderId="0" xfId="4" applyFont="1" applyAlignment="1">
      <alignment horizontal="center"/>
    </xf>
    <xf numFmtId="164" fontId="3" fillId="0" borderId="0" xfId="3" applyNumberFormat="1" applyFont="1"/>
    <xf numFmtId="41" fontId="3" fillId="0" borderId="0" xfId="3" applyNumberFormat="1" applyFont="1"/>
    <xf numFmtId="37" fontId="3" fillId="0" borderId="0" xfId="2" applyFont="1" applyFill="1" applyAlignment="1" applyProtection="1">
      <alignment horizontal="left" indent="2"/>
    </xf>
    <xf numFmtId="37" fontId="3" fillId="0" borderId="0" xfId="2" applyFont="1" applyFill="1" applyAlignment="1" applyProtection="1">
      <alignment horizontal="left" indent="3"/>
    </xf>
    <xf numFmtId="37" fontId="4" fillId="0" borderId="0" xfId="2" applyFont="1" applyFill="1" applyAlignment="1">
      <alignment horizontal="left" indent="1"/>
    </xf>
    <xf numFmtId="42" fontId="3" fillId="0" borderId="7" xfId="5" applyNumberFormat="1" applyFont="1" applyBorder="1"/>
    <xf numFmtId="41" fontId="3" fillId="0" borderId="0" xfId="3" applyNumberFormat="1" applyFont="1" applyBorder="1"/>
    <xf numFmtId="41" fontId="3" fillId="0" borderId="7" xfId="3" applyNumberFormat="1" applyFont="1" applyBorder="1"/>
    <xf numFmtId="37" fontId="3" fillId="0" borderId="0" xfId="2" applyFont="1" applyFill="1" applyAlignment="1" applyProtection="1">
      <alignment horizontal="left"/>
    </xf>
    <xf numFmtId="37" fontId="5" fillId="0" borderId="0" xfId="2" applyFont="1" applyFill="1"/>
    <xf numFmtId="49" fontId="5" fillId="0" borderId="6" xfId="0" applyNumberFormat="1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164" fontId="5" fillId="0" borderId="1" xfId="1" applyNumberFormat="1" applyFont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center"/>
    </xf>
    <xf numFmtId="164" fontId="5" fillId="0" borderId="6" xfId="1" applyNumberFormat="1" applyFont="1" applyBorder="1" applyAlignment="1" applyProtection="1">
      <alignment horizontal="center"/>
    </xf>
    <xf numFmtId="164" fontId="5" fillId="0" borderId="6" xfId="1" applyNumberFormat="1" applyFont="1" applyFill="1" applyBorder="1" applyAlignment="1" applyProtection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0" xfId="0" applyNumberFormat="1" applyFont="1"/>
    <xf numFmtId="164" fontId="5" fillId="0" borderId="6" xfId="0" applyNumberFormat="1" applyFont="1" applyBorder="1"/>
    <xf numFmtId="164" fontId="5" fillId="0" borderId="7" xfId="0" applyNumberFormat="1" applyFont="1" applyBorder="1"/>
    <xf numFmtId="164" fontId="5" fillId="0" borderId="0" xfId="1" applyNumberFormat="1" applyFont="1" applyAlignment="1">
      <alignment horizontal="center"/>
    </xf>
    <xf numFmtId="164" fontId="5" fillId="0" borderId="0" xfId="1" applyNumberFormat="1" applyFont="1"/>
    <xf numFmtId="164" fontId="5" fillId="0" borderId="0" xfId="1" applyNumberFormat="1" applyFont="1" applyFill="1"/>
    <xf numFmtId="0" fontId="3" fillId="0" borderId="0" xfId="3" applyFont="1" applyAlignment="1">
      <alignment horizontal="center"/>
    </xf>
    <xf numFmtId="10" fontId="3" fillId="0" borderId="0" xfId="6" applyNumberFormat="1" applyFont="1" applyAlignment="1">
      <alignment horizontal="center"/>
    </xf>
    <xf numFmtId="37" fontId="4" fillId="0" borderId="2" xfId="2" applyFont="1" applyFill="1" applyBorder="1" applyAlignment="1" applyProtection="1">
      <alignment horizontal="center"/>
    </xf>
    <xf numFmtId="37" fontId="4" fillId="0" borderId="3" xfId="2" applyFont="1" applyFill="1" applyBorder="1" applyAlignment="1" applyProtection="1">
      <alignment horizontal="center"/>
    </xf>
    <xf numFmtId="37" fontId="4" fillId="0" borderId="4" xfId="2" applyFont="1" applyFill="1" applyBorder="1" applyAlignment="1" applyProtection="1">
      <alignment horizontal="center"/>
    </xf>
    <xf numFmtId="37" fontId="3" fillId="0" borderId="0" xfId="2" applyFont="1" applyFill="1" applyAlignment="1">
      <alignment horizontal="left"/>
    </xf>
    <xf numFmtId="37" fontId="4" fillId="0" borderId="0" xfId="2" applyFont="1" applyFill="1" applyAlignment="1">
      <alignment horizontal="center"/>
    </xf>
    <xf numFmtId="37" fontId="5" fillId="0" borderId="0" xfId="2" applyFont="1" applyFill="1" applyAlignment="1">
      <alignment horizontal="left"/>
    </xf>
  </cellXfs>
  <cellStyles count="7">
    <cellStyle name="Comma" xfId="1" builtinId="3"/>
    <cellStyle name="Currency 2" xfId="5"/>
    <cellStyle name="Normal" xfId="0" builtinId="0"/>
    <cellStyle name="Normal 2" xfId="3"/>
    <cellStyle name="Normal_KY Revenue Requirement Model 10-7-09" xfId="2"/>
    <cellStyle name="Percent" xfId="6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80" zoomScaleNormal="80" workbookViewId="0">
      <selection activeCell="F18" sqref="F18"/>
    </sheetView>
  </sheetViews>
  <sheetFormatPr defaultRowHeight="14.25"/>
  <cols>
    <col min="1" max="1" width="5.5703125" style="16" customWidth="1"/>
    <col min="2" max="2" width="51.5703125" style="16" customWidth="1"/>
    <col min="3" max="5" width="14.85546875" style="16" customWidth="1"/>
    <col min="6" max="6" width="14.42578125" style="16" customWidth="1"/>
    <col min="7" max="7" width="12.85546875" style="16" customWidth="1"/>
    <col min="8" max="16384" width="9.140625" style="16"/>
  </cols>
  <sheetData>
    <row r="1" spans="1:8" s="1" customFormat="1">
      <c r="A1" s="53" t="s">
        <v>0</v>
      </c>
      <c r="B1" s="53"/>
      <c r="C1" s="53"/>
      <c r="D1" s="53"/>
      <c r="E1" s="53"/>
      <c r="F1" s="53"/>
      <c r="G1" s="53"/>
      <c r="H1" s="53"/>
    </row>
    <row r="2" spans="1:8" s="1" customFormat="1">
      <c r="A2" s="53" t="s">
        <v>96</v>
      </c>
      <c r="B2" s="53"/>
      <c r="C2" s="53"/>
      <c r="D2" s="53"/>
      <c r="E2" s="53"/>
      <c r="F2" s="53"/>
      <c r="G2" s="53"/>
      <c r="H2" s="53"/>
    </row>
    <row r="3" spans="1:8" s="1" customFormat="1">
      <c r="A3" s="53" t="s">
        <v>1</v>
      </c>
      <c r="B3" s="53"/>
      <c r="C3" s="53"/>
      <c r="D3" s="53"/>
      <c r="E3" s="53"/>
      <c r="F3" s="53"/>
      <c r="G3" s="53"/>
      <c r="H3" s="53"/>
    </row>
    <row r="4" spans="1:8" s="1" customFormat="1">
      <c r="A4" s="53" t="s">
        <v>2</v>
      </c>
      <c r="B4" s="53"/>
      <c r="C4" s="53"/>
      <c r="D4" s="53"/>
      <c r="E4" s="53"/>
      <c r="F4" s="53"/>
      <c r="G4" s="53"/>
      <c r="H4" s="2"/>
    </row>
    <row r="5" spans="1:8" s="1" customFormat="1" ht="15">
      <c r="A5" s="54"/>
      <c r="B5" s="54"/>
      <c r="C5" s="54"/>
      <c r="D5" s="54"/>
      <c r="E5" s="54"/>
      <c r="F5" s="54"/>
      <c r="G5" s="54"/>
      <c r="H5" s="2"/>
    </row>
    <row r="6" spans="1:8" s="1" customFormat="1">
      <c r="A6" s="3"/>
      <c r="B6" s="2"/>
      <c r="C6" s="2"/>
      <c r="D6" s="2"/>
      <c r="E6" s="2"/>
      <c r="F6" s="2"/>
      <c r="G6" s="4"/>
      <c r="H6" s="2"/>
    </row>
    <row r="7" spans="1:8" s="1" customFormat="1">
      <c r="A7" s="3"/>
      <c r="B7" s="2"/>
      <c r="C7" s="2"/>
      <c r="D7" s="2"/>
      <c r="E7" s="2"/>
      <c r="F7" s="2"/>
      <c r="G7" s="4"/>
      <c r="H7" s="2"/>
    </row>
    <row r="8" spans="1:8" s="1" customFormat="1" ht="15">
      <c r="A8" s="5"/>
      <c r="B8" s="6"/>
      <c r="C8" s="50" t="s">
        <v>3</v>
      </c>
      <c r="D8" s="51"/>
      <c r="E8" s="51"/>
      <c r="F8" s="51"/>
      <c r="G8" s="52"/>
      <c r="H8" s="2"/>
    </row>
    <row r="9" spans="1:8" s="1" customFormat="1" ht="15">
      <c r="A9" s="7"/>
      <c r="B9" s="8"/>
      <c r="C9" s="9" t="s">
        <v>4</v>
      </c>
      <c r="D9" s="9" t="s">
        <v>5</v>
      </c>
      <c r="E9" s="8"/>
      <c r="F9" s="10"/>
      <c r="G9" s="8"/>
      <c r="H9" s="2"/>
    </row>
    <row r="10" spans="1:8" s="1" customFormat="1">
      <c r="A10" s="3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11" t="s">
        <v>11</v>
      </c>
      <c r="G10" s="11" t="s">
        <v>12</v>
      </c>
      <c r="H10" s="2"/>
    </row>
    <row r="11" spans="1:8" s="1" customFormat="1">
      <c r="A11" s="12" t="s">
        <v>13</v>
      </c>
      <c r="B11" s="12" t="s">
        <v>14</v>
      </c>
      <c r="C11" s="13" t="s">
        <v>15</v>
      </c>
      <c r="D11" s="13" t="s">
        <v>16</v>
      </c>
      <c r="E11" s="12" t="s">
        <v>17</v>
      </c>
      <c r="F11" s="14" t="s">
        <v>18</v>
      </c>
      <c r="G11" s="12" t="s">
        <v>19</v>
      </c>
      <c r="H11" s="2"/>
    </row>
    <row r="14" spans="1:8" ht="15">
      <c r="A14" s="3">
        <v>1</v>
      </c>
      <c r="B14" s="15" t="s">
        <v>20</v>
      </c>
    </row>
    <row r="15" spans="1:8">
      <c r="A15" s="3">
        <v>2</v>
      </c>
      <c r="B15" s="17" t="s">
        <v>21</v>
      </c>
      <c r="C15" s="18">
        <f>'1-52 Detail'!V9</f>
        <v>212023.76000000004</v>
      </c>
      <c r="D15" s="18">
        <f>'1-52 Detail'!W9</f>
        <v>20526.96</v>
      </c>
      <c r="E15" s="18">
        <f>SUM(C15:D15)</f>
        <v>232550.72000000003</v>
      </c>
      <c r="F15" s="19">
        <v>1</v>
      </c>
      <c r="G15" s="20">
        <f>E15*F15</f>
        <v>232550.72000000003</v>
      </c>
    </row>
    <row r="16" spans="1:8">
      <c r="A16" s="3">
        <v>3</v>
      </c>
      <c r="B16" s="2"/>
      <c r="F16" s="48"/>
    </row>
    <row r="17" spans="1:7" ht="15">
      <c r="A17" s="3">
        <v>4</v>
      </c>
      <c r="B17" s="15" t="s">
        <v>22</v>
      </c>
      <c r="F17" s="48"/>
    </row>
    <row r="18" spans="1:7">
      <c r="A18" s="3">
        <v>5</v>
      </c>
      <c r="B18" s="17" t="s">
        <v>21</v>
      </c>
      <c r="C18" s="21">
        <f>'1-52 Detail'!V11</f>
        <v>37320.94</v>
      </c>
      <c r="D18" s="21">
        <f>'1-52 Detail'!W11</f>
        <v>369668.74</v>
      </c>
      <c r="E18" s="21">
        <f>SUM(C18:D18)</f>
        <v>406989.68</v>
      </c>
      <c r="F18" s="49">
        <v>0.49780000000000002</v>
      </c>
      <c r="G18" s="20">
        <f>E18*F18</f>
        <v>202599.46270400001</v>
      </c>
    </row>
    <row r="19" spans="1:7">
      <c r="A19" s="3">
        <v>6</v>
      </c>
      <c r="B19" s="22"/>
      <c r="F19" s="49"/>
    </row>
    <row r="20" spans="1:7" ht="15">
      <c r="A20" s="3">
        <v>7</v>
      </c>
      <c r="B20" s="15" t="s">
        <v>23</v>
      </c>
      <c r="F20" s="49"/>
    </row>
    <row r="21" spans="1:7">
      <c r="A21" s="3">
        <v>8</v>
      </c>
      <c r="B21" s="17" t="s">
        <v>21</v>
      </c>
      <c r="C21" s="21">
        <f>'1-52 Detail'!V8</f>
        <v>226142.99</v>
      </c>
      <c r="D21" s="21">
        <f>'1-52 Detail'!W8</f>
        <v>36.239999999999995</v>
      </c>
      <c r="E21" s="21">
        <f>SUM(C21:D21)</f>
        <v>226179.22999999998</v>
      </c>
      <c r="F21" s="49">
        <v>5.1799999999999999E-2</v>
      </c>
      <c r="G21" s="20">
        <f>E21*F21</f>
        <v>11716.084113999999</v>
      </c>
    </row>
    <row r="22" spans="1:7">
      <c r="A22" s="3">
        <v>9</v>
      </c>
      <c r="B22" s="23"/>
      <c r="F22" s="49"/>
    </row>
    <row r="23" spans="1:7" ht="15">
      <c r="A23" s="3">
        <v>10</v>
      </c>
      <c r="B23" s="15" t="s">
        <v>24</v>
      </c>
      <c r="F23" s="49"/>
    </row>
    <row r="24" spans="1:7">
      <c r="A24" s="3">
        <v>11</v>
      </c>
      <c r="B24" s="17" t="s">
        <v>21</v>
      </c>
      <c r="C24" s="21">
        <f>'1-52 Detail'!V10</f>
        <v>11110.36</v>
      </c>
      <c r="D24" s="21">
        <f>'1-52 Detail'!W10</f>
        <v>0</v>
      </c>
      <c r="E24" s="21">
        <f>SUM(C24:D24)</f>
        <v>11110.36</v>
      </c>
      <c r="F24" s="49">
        <v>5.6399999999999999E-2</v>
      </c>
      <c r="G24" s="20">
        <f>E24*F24</f>
        <v>626.62430400000005</v>
      </c>
    </row>
    <row r="25" spans="1:7">
      <c r="A25" s="3">
        <v>12</v>
      </c>
      <c r="B25" s="2"/>
      <c r="F25" s="48"/>
    </row>
    <row r="26" spans="1:7" ht="15.75" thickBot="1">
      <c r="A26" s="3">
        <v>13</v>
      </c>
      <c r="B26" s="24" t="s">
        <v>25</v>
      </c>
      <c r="C26" s="25">
        <f>SUM(C15:C25)</f>
        <v>486598.05000000005</v>
      </c>
      <c r="D26" s="25">
        <f>SUM(D15:D25)</f>
        <v>390231.94</v>
      </c>
      <c r="E26" s="25">
        <f>SUM(E15:E25)</f>
        <v>876829.99</v>
      </c>
      <c r="F26" s="26"/>
      <c r="G26" s="27">
        <f>SUM(G15:G25)</f>
        <v>447492.89112200006</v>
      </c>
    </row>
    <row r="27" spans="1:7" ht="15" thickTop="1"/>
    <row r="28" spans="1:7">
      <c r="B28" s="2" t="s">
        <v>26</v>
      </c>
    </row>
    <row r="29" spans="1:7">
      <c r="B29" s="2" t="s">
        <v>97</v>
      </c>
    </row>
    <row r="30" spans="1:7">
      <c r="B30" s="2" t="s">
        <v>27</v>
      </c>
    </row>
    <row r="31" spans="1:7">
      <c r="B31" s="28" t="s">
        <v>28</v>
      </c>
    </row>
  </sheetData>
  <mergeCells count="6">
    <mergeCell ref="C8:G8"/>
    <mergeCell ref="A1:H1"/>
    <mergeCell ref="A2:H2"/>
    <mergeCell ref="A3:H3"/>
    <mergeCell ref="A4:G4"/>
    <mergeCell ref="A5:G5"/>
  </mergeCells>
  <printOptions horizontalCentered="1"/>
  <pageMargins left="0.7" right="0.7" top="0.75" bottom="0.75" header="0.3" footer="0.3"/>
  <pageSetup scale="80" fitToHeight="0" orientation="landscape" r:id="rId1"/>
  <headerFooter>
    <oddHeader>&amp;RCASE NO. 2018-00281
ATTACHMENT 1
TO STAFF DR NO. 1-52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zoomScale="80" zoomScaleNormal="80" workbookViewId="0">
      <selection activeCell="D5" sqref="D5"/>
    </sheetView>
  </sheetViews>
  <sheetFormatPr defaultColWidth="9.140625" defaultRowHeight="12.75"/>
  <cols>
    <col min="1" max="1" width="9.28515625" style="37" customWidth="1"/>
    <col min="2" max="2" width="7.85546875" style="37" bestFit="1" customWidth="1"/>
    <col min="3" max="3" width="72" style="36" bestFit="1" customWidth="1"/>
    <col min="4" max="4" width="11.7109375" style="37" bestFit="1" customWidth="1"/>
    <col min="5" max="5" width="28.85546875" style="38" bestFit="1" customWidth="1"/>
    <col min="6" max="6" width="11.28515625" style="36" bestFit="1" customWidth="1"/>
    <col min="7" max="7" width="12.28515625" style="36" bestFit="1" customWidth="1"/>
    <col min="8" max="9" width="11.28515625" style="36" bestFit="1" customWidth="1"/>
    <col min="10" max="10" width="10.140625" style="36" bestFit="1" customWidth="1"/>
    <col min="11" max="18" width="11.28515625" style="36" bestFit="1" customWidth="1"/>
    <col min="19" max="19" width="9.5703125" style="36" bestFit="1" customWidth="1"/>
    <col min="20" max="20" width="9.140625" style="36"/>
    <col min="21" max="21" width="6.42578125" style="36" customWidth="1"/>
    <col min="22" max="22" width="12" style="36" bestFit="1" customWidth="1"/>
    <col min="23" max="23" width="11.28515625" style="36" bestFit="1" customWidth="1"/>
    <col min="24" max="16384" width="9.140625" style="36"/>
  </cols>
  <sheetData>
    <row r="1" spans="1:23">
      <c r="A1" s="55" t="s">
        <v>0</v>
      </c>
      <c r="B1" s="55"/>
      <c r="C1" s="55"/>
      <c r="D1" s="55"/>
      <c r="E1" s="55"/>
      <c r="F1" s="55"/>
      <c r="G1" s="55"/>
      <c r="H1" s="55"/>
    </row>
    <row r="2" spans="1:23">
      <c r="A2" s="55" t="s">
        <v>96</v>
      </c>
      <c r="B2" s="55"/>
      <c r="C2" s="55"/>
      <c r="D2" s="55"/>
      <c r="E2" s="55"/>
      <c r="F2" s="55"/>
      <c r="G2" s="55"/>
      <c r="H2" s="55"/>
    </row>
    <row r="3" spans="1:23">
      <c r="A3" s="55" t="s">
        <v>1</v>
      </c>
      <c r="B3" s="55"/>
      <c r="C3" s="55"/>
      <c r="D3" s="55"/>
      <c r="E3" s="55"/>
      <c r="F3" s="55"/>
      <c r="G3" s="55"/>
      <c r="H3" s="55"/>
    </row>
    <row r="4" spans="1:23">
      <c r="A4" s="55" t="s">
        <v>2</v>
      </c>
      <c r="B4" s="55"/>
      <c r="C4" s="55"/>
      <c r="D4" s="55"/>
      <c r="E4" s="55"/>
      <c r="F4" s="55"/>
      <c r="G4" s="55"/>
      <c r="H4" s="29"/>
    </row>
    <row r="6" spans="1:23">
      <c r="F6" s="39"/>
      <c r="U6" s="31"/>
      <c r="V6" s="32" t="s">
        <v>4</v>
      </c>
      <c r="W6" s="33" t="s">
        <v>5</v>
      </c>
    </row>
    <row r="7" spans="1:23" s="37" customFormat="1">
      <c r="A7" s="40" t="s">
        <v>29</v>
      </c>
      <c r="B7" s="40" t="s">
        <v>30</v>
      </c>
      <c r="C7" s="40" t="s">
        <v>31</v>
      </c>
      <c r="D7" s="40" t="s">
        <v>32</v>
      </c>
      <c r="E7" s="41" t="s">
        <v>33</v>
      </c>
      <c r="F7" s="30" t="s">
        <v>34</v>
      </c>
      <c r="G7" s="30" t="s">
        <v>35</v>
      </c>
      <c r="H7" s="30" t="s">
        <v>36</v>
      </c>
      <c r="I7" s="30" t="s">
        <v>37</v>
      </c>
      <c r="J7" s="30" t="s">
        <v>38</v>
      </c>
      <c r="K7" s="30" t="s">
        <v>39</v>
      </c>
      <c r="L7" s="30" t="s">
        <v>40</v>
      </c>
      <c r="M7" s="30" t="s">
        <v>41</v>
      </c>
      <c r="N7" s="30" t="s">
        <v>42</v>
      </c>
      <c r="O7" s="30" t="s">
        <v>43</v>
      </c>
      <c r="P7" s="30" t="s">
        <v>44</v>
      </c>
      <c r="Q7" s="30" t="s">
        <v>45</v>
      </c>
      <c r="R7" s="30" t="s">
        <v>46</v>
      </c>
      <c r="S7" s="30" t="s">
        <v>10</v>
      </c>
      <c r="U7" s="34" t="s">
        <v>29</v>
      </c>
      <c r="V7" s="34" t="s">
        <v>8</v>
      </c>
      <c r="W7" s="35" t="s">
        <v>9</v>
      </c>
    </row>
    <row r="8" spans="1:23">
      <c r="A8" s="45" t="s">
        <v>47</v>
      </c>
      <c r="B8" s="45" t="s">
        <v>48</v>
      </c>
      <c r="C8" s="46" t="s">
        <v>49</v>
      </c>
      <c r="D8" s="45" t="s">
        <v>50</v>
      </c>
      <c r="E8" s="47" t="s">
        <v>51</v>
      </c>
      <c r="F8" s="46">
        <v>80.179999999999836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19.330000000000002</v>
      </c>
      <c r="Q8" s="46">
        <v>17.759999999999998</v>
      </c>
      <c r="R8" s="46">
        <v>0.45000000000000179</v>
      </c>
      <c r="S8" s="42">
        <f t="shared" ref="S8:S39" si="0">SUM(F8:R8)</f>
        <v>117.71999999999984</v>
      </c>
      <c r="U8" s="37" t="s">
        <v>47</v>
      </c>
      <c r="V8" s="42">
        <f>S8+S9+S10+S11+S12+S13+S14</f>
        <v>226142.99</v>
      </c>
      <c r="W8" s="42">
        <f>S15</f>
        <v>36.239999999999995</v>
      </c>
    </row>
    <row r="9" spans="1:23">
      <c r="A9" s="45" t="s">
        <v>47</v>
      </c>
      <c r="B9" s="45" t="s">
        <v>48</v>
      </c>
      <c r="C9" s="46" t="s">
        <v>49</v>
      </c>
      <c r="D9" s="45" t="s">
        <v>52</v>
      </c>
      <c r="E9" s="47" t="s">
        <v>53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300.53000000000003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2">
        <f t="shared" si="0"/>
        <v>300.53000000000003</v>
      </c>
      <c r="U9" s="37" t="s">
        <v>63</v>
      </c>
      <c r="V9" s="42">
        <f>S18+S19+S20+S24+S25+S26+S27+S28+S29+S30+S31+S32+S33+S34+S35+S36+S39+S40+S42+S43</f>
        <v>212023.76000000004</v>
      </c>
      <c r="W9" s="42">
        <f>S41+S38+S37+S23+S22+S21+S17+S16</f>
        <v>20526.96</v>
      </c>
    </row>
    <row r="10" spans="1:23">
      <c r="A10" s="45" t="s">
        <v>47</v>
      </c>
      <c r="B10" s="45" t="s">
        <v>48</v>
      </c>
      <c r="C10" s="46" t="s">
        <v>49</v>
      </c>
      <c r="D10" s="45" t="s">
        <v>54</v>
      </c>
      <c r="E10" s="47" t="s">
        <v>16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8288.11</v>
      </c>
      <c r="L10" s="46">
        <v>0</v>
      </c>
      <c r="M10" s="46">
        <v>46.13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2">
        <f t="shared" si="0"/>
        <v>8334.24</v>
      </c>
      <c r="U10" s="37" t="s">
        <v>90</v>
      </c>
      <c r="V10" s="42">
        <f>S44+S45+S46+S47</f>
        <v>11110.36</v>
      </c>
      <c r="W10" s="36">
        <v>0</v>
      </c>
    </row>
    <row r="11" spans="1:23">
      <c r="A11" s="45" t="s">
        <v>47</v>
      </c>
      <c r="B11" s="45" t="s">
        <v>55</v>
      </c>
      <c r="C11" s="46" t="s">
        <v>56</v>
      </c>
      <c r="D11" s="45" t="s">
        <v>50</v>
      </c>
      <c r="E11" s="47" t="s">
        <v>51</v>
      </c>
      <c r="F11" s="46">
        <v>2029.8400000000001</v>
      </c>
      <c r="G11" s="46">
        <v>978.97</v>
      </c>
      <c r="H11" s="46">
        <v>1339.57</v>
      </c>
      <c r="I11" s="46">
        <v>1540.5900000000001</v>
      </c>
      <c r="J11" s="46">
        <v>2938.34</v>
      </c>
      <c r="K11" s="46">
        <v>14219.890000000001</v>
      </c>
      <c r="L11" s="46">
        <v>6713.0700000000006</v>
      </c>
      <c r="M11" s="46">
        <v>2907.57</v>
      </c>
      <c r="N11" s="46">
        <v>2948.65</v>
      </c>
      <c r="O11" s="46">
        <v>611.80999999999995</v>
      </c>
      <c r="P11" s="46">
        <v>623.64</v>
      </c>
      <c r="Q11" s="46">
        <v>3319.3199999999997</v>
      </c>
      <c r="R11" s="46">
        <v>8616.1500000000015</v>
      </c>
      <c r="S11" s="42">
        <f t="shared" si="0"/>
        <v>48787.41</v>
      </c>
      <c r="U11" s="40" t="s">
        <v>93</v>
      </c>
      <c r="V11" s="43">
        <f>S49+S50+S51+S52+S53+S54+S55+S56+S57+S58+S59</f>
        <v>37320.94</v>
      </c>
      <c r="W11" s="43">
        <f>S48</f>
        <v>369668.74</v>
      </c>
    </row>
    <row r="12" spans="1:23">
      <c r="A12" s="45" t="s">
        <v>47</v>
      </c>
      <c r="B12" s="45" t="s">
        <v>55</v>
      </c>
      <c r="C12" s="46" t="s">
        <v>56</v>
      </c>
      <c r="D12" s="45" t="s">
        <v>52</v>
      </c>
      <c r="E12" s="47" t="s">
        <v>53</v>
      </c>
      <c r="F12" s="46">
        <v>8331.5400000000009</v>
      </c>
      <c r="G12" s="46">
        <v>9439.99</v>
      </c>
      <c r="H12" s="46">
        <v>0</v>
      </c>
      <c r="I12" s="46">
        <v>28</v>
      </c>
      <c r="J12" s="46">
        <v>187.06</v>
      </c>
      <c r="K12" s="46">
        <v>0</v>
      </c>
      <c r="L12" s="46">
        <v>1000</v>
      </c>
      <c r="M12" s="46">
        <v>0</v>
      </c>
      <c r="N12" s="46">
        <v>0</v>
      </c>
      <c r="O12" s="46">
        <v>0</v>
      </c>
      <c r="P12" s="46">
        <v>379.23999999999995</v>
      </c>
      <c r="Q12" s="46">
        <v>0</v>
      </c>
      <c r="R12" s="46">
        <v>981.36</v>
      </c>
      <c r="S12" s="42">
        <f t="shared" si="0"/>
        <v>20347.190000000002</v>
      </c>
      <c r="V12" s="42">
        <f>SUM(V8:V11)</f>
        <v>486598.05</v>
      </c>
      <c r="W12" s="42">
        <f>SUM(W8:W11)</f>
        <v>390231.94</v>
      </c>
    </row>
    <row r="13" spans="1:23">
      <c r="A13" s="45" t="s">
        <v>47</v>
      </c>
      <c r="B13" s="45" t="s">
        <v>55</v>
      </c>
      <c r="C13" s="46" t="s">
        <v>56</v>
      </c>
      <c r="D13" s="45" t="s">
        <v>57</v>
      </c>
      <c r="E13" s="47" t="s">
        <v>58</v>
      </c>
      <c r="F13" s="46">
        <v>1348.1599999999999</v>
      </c>
      <c r="G13" s="46">
        <v>0</v>
      </c>
      <c r="H13" s="46">
        <v>11845.460000000003</v>
      </c>
      <c r="I13" s="46">
        <v>810.59999999999991</v>
      </c>
      <c r="J13" s="46">
        <v>512.56000000000006</v>
      </c>
      <c r="K13" s="46">
        <v>3192.05</v>
      </c>
      <c r="L13" s="46">
        <v>3001.7200000000003</v>
      </c>
      <c r="M13" s="46">
        <v>3096.57</v>
      </c>
      <c r="N13" s="46">
        <v>0</v>
      </c>
      <c r="O13" s="46">
        <v>1560.77</v>
      </c>
      <c r="P13" s="46">
        <v>595.38</v>
      </c>
      <c r="Q13" s="46">
        <v>1184.7299999999998</v>
      </c>
      <c r="R13" s="46">
        <v>773.97</v>
      </c>
      <c r="S13" s="42">
        <f t="shared" si="0"/>
        <v>27921.970000000005</v>
      </c>
    </row>
    <row r="14" spans="1:23">
      <c r="A14" s="45" t="s">
        <v>47</v>
      </c>
      <c r="B14" s="45" t="s">
        <v>55</v>
      </c>
      <c r="C14" s="46" t="s">
        <v>56</v>
      </c>
      <c r="D14" s="45" t="s">
        <v>54</v>
      </c>
      <c r="E14" s="47" t="s">
        <v>16</v>
      </c>
      <c r="F14" s="46">
        <v>8288.11</v>
      </c>
      <c r="G14" s="46">
        <v>8429.0400000000009</v>
      </c>
      <c r="H14" s="46">
        <v>8432.65</v>
      </c>
      <c r="I14" s="46">
        <v>8288.11</v>
      </c>
      <c r="J14" s="46">
        <v>9002.24</v>
      </c>
      <c r="K14" s="46">
        <v>960</v>
      </c>
      <c r="L14" s="46">
        <v>11363.470000000001</v>
      </c>
      <c r="M14" s="46">
        <v>11363.470000000001</v>
      </c>
      <c r="N14" s="46">
        <v>11434.910000000002</v>
      </c>
      <c r="O14" s="46">
        <v>3075.36</v>
      </c>
      <c r="P14" s="46">
        <v>17348.929999999997</v>
      </c>
      <c r="Q14" s="46">
        <v>19272.280000000002</v>
      </c>
      <c r="R14" s="46">
        <v>3075.36</v>
      </c>
      <c r="S14" s="42">
        <f t="shared" si="0"/>
        <v>120333.93</v>
      </c>
    </row>
    <row r="15" spans="1:23">
      <c r="A15" s="45" t="s">
        <v>47</v>
      </c>
      <c r="B15" s="45" t="s">
        <v>59</v>
      </c>
      <c r="C15" s="46" t="s">
        <v>60</v>
      </c>
      <c r="D15" s="45" t="s">
        <v>61</v>
      </c>
      <c r="E15" s="47" t="s">
        <v>62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36.239999999999995</v>
      </c>
      <c r="O15" s="46">
        <v>0</v>
      </c>
      <c r="P15" s="46">
        <v>0</v>
      </c>
      <c r="Q15" s="46">
        <v>0</v>
      </c>
      <c r="R15" s="46">
        <v>0</v>
      </c>
      <c r="S15" s="42">
        <f t="shared" si="0"/>
        <v>36.239999999999995</v>
      </c>
    </row>
    <row r="16" spans="1:23">
      <c r="A16" s="45" t="s">
        <v>63</v>
      </c>
      <c r="B16" s="45" t="s">
        <v>64</v>
      </c>
      <c r="C16" s="46" t="s">
        <v>65</v>
      </c>
      <c r="D16" s="45" t="s">
        <v>66</v>
      </c>
      <c r="E16" s="47" t="s">
        <v>67</v>
      </c>
      <c r="F16" s="46">
        <v>21.23</v>
      </c>
      <c r="G16" s="46">
        <v>0</v>
      </c>
      <c r="H16" s="46">
        <v>0</v>
      </c>
      <c r="I16" s="46">
        <v>0</v>
      </c>
      <c r="J16" s="46">
        <v>14</v>
      </c>
      <c r="K16" s="46">
        <v>0</v>
      </c>
      <c r="L16" s="46">
        <v>305.84000000000003</v>
      </c>
      <c r="M16" s="46">
        <v>0</v>
      </c>
      <c r="N16" s="46">
        <v>0</v>
      </c>
      <c r="O16" s="46">
        <v>28</v>
      </c>
      <c r="P16" s="46">
        <v>0</v>
      </c>
      <c r="Q16" s="46">
        <v>0</v>
      </c>
      <c r="R16" s="46">
        <v>0</v>
      </c>
      <c r="S16" s="42">
        <f t="shared" si="0"/>
        <v>369.07000000000005</v>
      </c>
    </row>
    <row r="17" spans="1:19">
      <c r="A17" s="45" t="s">
        <v>63</v>
      </c>
      <c r="B17" s="45" t="s">
        <v>64</v>
      </c>
      <c r="C17" s="46" t="s">
        <v>65</v>
      </c>
      <c r="D17" s="45" t="s">
        <v>61</v>
      </c>
      <c r="E17" s="47" t="s">
        <v>62</v>
      </c>
      <c r="F17" s="46">
        <v>0</v>
      </c>
      <c r="G17" s="46">
        <v>0</v>
      </c>
      <c r="H17" s="46">
        <v>0</v>
      </c>
      <c r="I17" s="46">
        <v>0</v>
      </c>
      <c r="J17" s="46">
        <v>30</v>
      </c>
      <c r="K17" s="46">
        <v>0</v>
      </c>
      <c r="L17" s="46">
        <v>150</v>
      </c>
      <c r="M17" s="46">
        <v>0</v>
      </c>
      <c r="N17" s="46">
        <v>0</v>
      </c>
      <c r="O17" s="46">
        <v>0</v>
      </c>
      <c r="P17" s="46">
        <v>89.039999999999992</v>
      </c>
      <c r="Q17" s="46">
        <v>0</v>
      </c>
      <c r="R17" s="46">
        <v>0</v>
      </c>
      <c r="S17" s="42">
        <f t="shared" si="0"/>
        <v>269.03999999999996</v>
      </c>
    </row>
    <row r="18" spans="1:19">
      <c r="A18" s="45" t="s">
        <v>63</v>
      </c>
      <c r="B18" s="45" t="s">
        <v>64</v>
      </c>
      <c r="C18" s="46" t="s">
        <v>65</v>
      </c>
      <c r="D18" s="45" t="s">
        <v>52</v>
      </c>
      <c r="E18" s="47" t="s">
        <v>53</v>
      </c>
      <c r="F18" s="46">
        <v>0</v>
      </c>
      <c r="G18" s="46">
        <v>0</v>
      </c>
      <c r="H18" s="46">
        <v>0</v>
      </c>
      <c r="I18" s="46">
        <v>0</v>
      </c>
      <c r="J18" s="46">
        <v>24.77</v>
      </c>
      <c r="K18" s="46">
        <v>0</v>
      </c>
      <c r="L18" s="46">
        <v>0</v>
      </c>
      <c r="M18" s="46">
        <v>8.76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2">
        <f t="shared" si="0"/>
        <v>33.53</v>
      </c>
    </row>
    <row r="19" spans="1:19">
      <c r="A19" s="45" t="s">
        <v>63</v>
      </c>
      <c r="B19" s="45" t="s">
        <v>64</v>
      </c>
      <c r="C19" s="46" t="s">
        <v>65</v>
      </c>
      <c r="D19" s="45" t="s">
        <v>57</v>
      </c>
      <c r="E19" s="47" t="s">
        <v>58</v>
      </c>
      <c r="F19" s="46">
        <v>233.16000000000003</v>
      </c>
      <c r="G19" s="46">
        <v>299.08</v>
      </c>
      <c r="H19" s="46">
        <v>3059.9</v>
      </c>
      <c r="I19" s="46">
        <v>0</v>
      </c>
      <c r="J19" s="46">
        <v>0</v>
      </c>
      <c r="K19" s="46">
        <v>0</v>
      </c>
      <c r="L19" s="46">
        <v>0</v>
      </c>
      <c r="M19" s="46">
        <v>745.94</v>
      </c>
      <c r="N19" s="46">
        <v>0</v>
      </c>
      <c r="O19" s="46">
        <v>0</v>
      </c>
      <c r="P19" s="46">
        <v>0</v>
      </c>
      <c r="Q19" s="46">
        <v>0</v>
      </c>
      <c r="R19" s="46">
        <v>3000</v>
      </c>
      <c r="S19" s="42">
        <f t="shared" si="0"/>
        <v>7338.08</v>
      </c>
    </row>
    <row r="20" spans="1:19">
      <c r="A20" s="45" t="s">
        <v>63</v>
      </c>
      <c r="B20" s="45" t="s">
        <v>64</v>
      </c>
      <c r="C20" s="46" t="s">
        <v>65</v>
      </c>
      <c r="D20" s="45" t="s">
        <v>54</v>
      </c>
      <c r="E20" s="47" t="s">
        <v>16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5400</v>
      </c>
      <c r="R20" s="46">
        <v>0</v>
      </c>
      <c r="S20" s="42">
        <f t="shared" si="0"/>
        <v>5400</v>
      </c>
    </row>
    <row r="21" spans="1:19">
      <c r="A21" s="45" t="s">
        <v>63</v>
      </c>
      <c r="B21" s="45" t="s">
        <v>64</v>
      </c>
      <c r="C21" s="46" t="s">
        <v>65</v>
      </c>
      <c r="D21" s="45" t="s">
        <v>68</v>
      </c>
      <c r="E21" s="47" t="s">
        <v>69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95.4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2">
        <f t="shared" si="0"/>
        <v>95.4</v>
      </c>
    </row>
    <row r="22" spans="1:19">
      <c r="A22" s="45" t="s">
        <v>63</v>
      </c>
      <c r="B22" s="45" t="s">
        <v>70</v>
      </c>
      <c r="C22" s="46" t="s">
        <v>71</v>
      </c>
      <c r="D22" s="45" t="s">
        <v>66</v>
      </c>
      <c r="E22" s="47" t="s">
        <v>67</v>
      </c>
      <c r="F22" s="46">
        <v>0</v>
      </c>
      <c r="G22" s="46">
        <v>295.91999999999996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2">
        <f t="shared" si="0"/>
        <v>295.91999999999996</v>
      </c>
    </row>
    <row r="23" spans="1:19">
      <c r="A23" s="45" t="s">
        <v>63</v>
      </c>
      <c r="B23" s="45" t="s">
        <v>70</v>
      </c>
      <c r="C23" s="46" t="s">
        <v>71</v>
      </c>
      <c r="D23" s="45" t="s">
        <v>61</v>
      </c>
      <c r="E23" s="47" t="s">
        <v>62</v>
      </c>
      <c r="F23" s="46">
        <v>0</v>
      </c>
      <c r="G23" s="46">
        <v>286.88</v>
      </c>
      <c r="H23" s="46">
        <v>0</v>
      </c>
      <c r="I23" s="46">
        <v>0</v>
      </c>
      <c r="J23" s="46">
        <v>212.24</v>
      </c>
      <c r="K23" s="46">
        <v>2.9799999999999969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2">
        <f t="shared" si="0"/>
        <v>502.1</v>
      </c>
    </row>
    <row r="24" spans="1:19">
      <c r="A24" s="45" t="s">
        <v>63</v>
      </c>
      <c r="B24" s="45" t="s">
        <v>72</v>
      </c>
      <c r="C24" s="46" t="s">
        <v>73</v>
      </c>
      <c r="D24" s="45" t="s">
        <v>50</v>
      </c>
      <c r="E24" s="47" t="s">
        <v>51</v>
      </c>
      <c r="F24" s="46">
        <v>-65</v>
      </c>
      <c r="G24" s="46">
        <v>40.28</v>
      </c>
      <c r="H24" s="46">
        <v>16.670000000000002</v>
      </c>
      <c r="I24" s="46">
        <v>127.2</v>
      </c>
      <c r="J24" s="46">
        <v>8.1199999999999992</v>
      </c>
      <c r="K24" s="46">
        <v>0</v>
      </c>
      <c r="L24" s="46">
        <v>0</v>
      </c>
      <c r="M24" s="46">
        <v>77.339999999999989</v>
      </c>
      <c r="N24" s="46">
        <v>0</v>
      </c>
      <c r="O24" s="46">
        <v>0</v>
      </c>
      <c r="P24" s="46">
        <v>47.81</v>
      </c>
      <c r="Q24" s="46">
        <v>1864.58</v>
      </c>
      <c r="R24" s="46">
        <v>0</v>
      </c>
      <c r="S24" s="42">
        <f t="shared" si="0"/>
        <v>2117</v>
      </c>
    </row>
    <row r="25" spans="1:19">
      <c r="A25" s="45" t="s">
        <v>63</v>
      </c>
      <c r="B25" s="45" t="s">
        <v>72</v>
      </c>
      <c r="C25" s="46" t="s">
        <v>73</v>
      </c>
      <c r="D25" s="45" t="s">
        <v>57</v>
      </c>
      <c r="E25" s="47" t="s">
        <v>58</v>
      </c>
      <c r="F25" s="46">
        <v>0</v>
      </c>
      <c r="G25" s="46">
        <v>122.96</v>
      </c>
      <c r="H25" s="46">
        <v>0</v>
      </c>
      <c r="I25" s="46">
        <v>0</v>
      </c>
      <c r="J25" s="46">
        <v>228.35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2">
        <f t="shared" si="0"/>
        <v>351.31</v>
      </c>
    </row>
    <row r="26" spans="1:19">
      <c r="A26" s="45" t="s">
        <v>63</v>
      </c>
      <c r="B26" s="45" t="s">
        <v>48</v>
      </c>
      <c r="C26" s="46" t="s">
        <v>49</v>
      </c>
      <c r="D26" s="45" t="s">
        <v>50</v>
      </c>
      <c r="E26" s="47" t="s">
        <v>51</v>
      </c>
      <c r="F26" s="46">
        <v>12261.970000000001</v>
      </c>
      <c r="G26" s="46">
        <v>7109.4000000000005</v>
      </c>
      <c r="H26" s="46">
        <v>8942.9500000000007</v>
      </c>
      <c r="I26" s="46">
        <v>7553.62</v>
      </c>
      <c r="J26" s="46">
        <v>8641.66</v>
      </c>
      <c r="K26" s="46">
        <v>11090.23</v>
      </c>
      <c r="L26" s="46">
        <v>13787.77</v>
      </c>
      <c r="M26" s="46">
        <v>1128.19</v>
      </c>
      <c r="N26" s="46">
        <v>5287.41</v>
      </c>
      <c r="O26" s="46">
        <v>4499.2700000000004</v>
      </c>
      <c r="P26" s="46">
        <v>16783.319999999996</v>
      </c>
      <c r="Q26" s="46">
        <v>2114.14</v>
      </c>
      <c r="R26" s="46">
        <v>10940.770000000002</v>
      </c>
      <c r="S26" s="42">
        <f t="shared" si="0"/>
        <v>110140.70000000001</v>
      </c>
    </row>
    <row r="27" spans="1:19">
      <c r="A27" s="45" t="s">
        <v>63</v>
      </c>
      <c r="B27" s="45" t="s">
        <v>48</v>
      </c>
      <c r="C27" s="46" t="s">
        <v>49</v>
      </c>
      <c r="D27" s="45" t="s">
        <v>52</v>
      </c>
      <c r="E27" s="47" t="s">
        <v>53</v>
      </c>
      <c r="F27" s="46">
        <v>403.74</v>
      </c>
      <c r="G27" s="46">
        <v>326.22000000000003</v>
      </c>
      <c r="H27" s="46">
        <v>38.799999999999997</v>
      </c>
      <c r="I27" s="46">
        <v>38.380000000000003</v>
      </c>
      <c r="J27" s="46">
        <v>0</v>
      </c>
      <c r="K27" s="46">
        <v>366.64</v>
      </c>
      <c r="L27" s="46">
        <v>0</v>
      </c>
      <c r="M27" s="46">
        <v>285.66000000000003</v>
      </c>
      <c r="N27" s="46">
        <v>212.49</v>
      </c>
      <c r="O27" s="46">
        <v>473.11999999999995</v>
      </c>
      <c r="P27" s="46">
        <v>502.59000000000003</v>
      </c>
      <c r="Q27" s="46">
        <v>0</v>
      </c>
      <c r="R27" s="46">
        <v>780.26</v>
      </c>
      <c r="S27" s="42">
        <f t="shared" si="0"/>
        <v>3427.9000000000005</v>
      </c>
    </row>
    <row r="28" spans="1:19">
      <c r="A28" s="45" t="s">
        <v>63</v>
      </c>
      <c r="B28" s="45" t="s">
        <v>48</v>
      </c>
      <c r="C28" s="46" t="s">
        <v>49</v>
      </c>
      <c r="D28" s="45" t="s">
        <v>57</v>
      </c>
      <c r="E28" s="47" t="s">
        <v>58</v>
      </c>
      <c r="F28" s="46">
        <v>0</v>
      </c>
      <c r="G28" s="46">
        <v>52.98</v>
      </c>
      <c r="H28" s="46">
        <v>0</v>
      </c>
      <c r="I28" s="46">
        <v>283.74</v>
      </c>
      <c r="J28" s="46">
        <v>0</v>
      </c>
      <c r="K28" s="46">
        <v>0</v>
      </c>
      <c r="L28" s="46">
        <v>0</v>
      </c>
      <c r="M28" s="46">
        <v>0</v>
      </c>
      <c r="N28" s="46">
        <v>84.49</v>
      </c>
      <c r="O28" s="46">
        <v>0</v>
      </c>
      <c r="P28" s="46">
        <v>0</v>
      </c>
      <c r="Q28" s="46">
        <v>0</v>
      </c>
      <c r="R28" s="46">
        <v>224.13</v>
      </c>
      <c r="S28" s="42">
        <f t="shared" si="0"/>
        <v>645.34</v>
      </c>
    </row>
    <row r="29" spans="1:19">
      <c r="A29" s="45" t="s">
        <v>63</v>
      </c>
      <c r="B29" s="45" t="s">
        <v>48</v>
      </c>
      <c r="C29" s="46" t="s">
        <v>49</v>
      </c>
      <c r="D29" s="45" t="s">
        <v>54</v>
      </c>
      <c r="E29" s="47" t="s">
        <v>16</v>
      </c>
      <c r="F29" s="46">
        <v>3850</v>
      </c>
      <c r="G29" s="46">
        <v>2552.75</v>
      </c>
      <c r="H29" s="46">
        <v>1758.75</v>
      </c>
      <c r="I29" s="46">
        <v>194.75</v>
      </c>
      <c r="J29" s="46">
        <v>1378.75</v>
      </c>
      <c r="K29" s="46">
        <v>2074</v>
      </c>
      <c r="L29" s="46">
        <v>1102.75</v>
      </c>
      <c r="M29" s="46">
        <v>3055</v>
      </c>
      <c r="N29" s="46">
        <v>3656.61</v>
      </c>
      <c r="O29" s="46">
        <v>2134.4</v>
      </c>
      <c r="P29" s="46">
        <v>2224.5100000000002</v>
      </c>
      <c r="Q29" s="46">
        <v>1165</v>
      </c>
      <c r="R29" s="46">
        <v>1622.05</v>
      </c>
      <c r="S29" s="42">
        <f t="shared" si="0"/>
        <v>26769.320000000003</v>
      </c>
    </row>
    <row r="30" spans="1:19">
      <c r="A30" s="45" t="s">
        <v>63</v>
      </c>
      <c r="B30" s="45" t="s">
        <v>55</v>
      </c>
      <c r="C30" s="46" t="s">
        <v>56</v>
      </c>
      <c r="D30" s="45" t="s">
        <v>50</v>
      </c>
      <c r="E30" s="47" t="s">
        <v>51</v>
      </c>
      <c r="F30" s="46">
        <v>0</v>
      </c>
      <c r="G30" s="46">
        <v>790</v>
      </c>
      <c r="H30" s="46">
        <v>395</v>
      </c>
      <c r="I30" s="46">
        <v>395</v>
      </c>
      <c r="J30" s="46">
        <v>395</v>
      </c>
      <c r="K30" s="46">
        <v>395</v>
      </c>
      <c r="L30" s="46">
        <v>395</v>
      </c>
      <c r="M30" s="46">
        <v>395</v>
      </c>
      <c r="N30" s="46">
        <v>395</v>
      </c>
      <c r="O30" s="46">
        <v>0</v>
      </c>
      <c r="P30" s="46">
        <v>395</v>
      </c>
      <c r="Q30" s="46">
        <v>395</v>
      </c>
      <c r="R30" s="46">
        <v>395</v>
      </c>
      <c r="S30" s="42">
        <f t="shared" si="0"/>
        <v>4740</v>
      </c>
    </row>
    <row r="31" spans="1:19">
      <c r="A31" s="45" t="s">
        <v>63</v>
      </c>
      <c r="B31" s="45" t="s">
        <v>74</v>
      </c>
      <c r="C31" s="46" t="s">
        <v>75</v>
      </c>
      <c r="D31" s="45" t="s">
        <v>50</v>
      </c>
      <c r="E31" s="47" t="s">
        <v>51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605.16999999999996</v>
      </c>
      <c r="R31" s="46">
        <v>424</v>
      </c>
      <c r="S31" s="42">
        <f t="shared" si="0"/>
        <v>1029.17</v>
      </c>
    </row>
    <row r="32" spans="1:19">
      <c r="A32" s="45" t="s">
        <v>63</v>
      </c>
      <c r="B32" s="45" t="s">
        <v>74</v>
      </c>
      <c r="C32" s="46" t="s">
        <v>75</v>
      </c>
      <c r="D32" s="45" t="s">
        <v>52</v>
      </c>
      <c r="E32" s="47" t="s">
        <v>53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1060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2">
        <f t="shared" si="0"/>
        <v>1060</v>
      </c>
    </row>
    <row r="33" spans="1:19">
      <c r="A33" s="45" t="s">
        <v>63</v>
      </c>
      <c r="B33" s="45" t="s">
        <v>74</v>
      </c>
      <c r="C33" s="46" t="s">
        <v>75</v>
      </c>
      <c r="D33" s="45" t="s">
        <v>57</v>
      </c>
      <c r="E33" s="47" t="s">
        <v>58</v>
      </c>
      <c r="F33" s="46">
        <v>4.0299999999999994</v>
      </c>
      <c r="G33" s="46">
        <v>0</v>
      </c>
      <c r="H33" s="46">
        <v>381.6</v>
      </c>
      <c r="I33" s="46">
        <v>471.78</v>
      </c>
      <c r="J33" s="46">
        <v>252.89999999999998</v>
      </c>
      <c r="K33" s="46">
        <v>0</v>
      </c>
      <c r="L33" s="46">
        <v>1458.38</v>
      </c>
      <c r="M33" s="46">
        <v>2312.8199999999997</v>
      </c>
      <c r="N33" s="46">
        <v>106</v>
      </c>
      <c r="O33" s="46">
        <v>4881.619999999999</v>
      </c>
      <c r="P33" s="46">
        <v>0</v>
      </c>
      <c r="Q33" s="46">
        <v>0</v>
      </c>
      <c r="R33" s="46">
        <v>0</v>
      </c>
      <c r="S33" s="42">
        <f t="shared" si="0"/>
        <v>9869.1299999999992</v>
      </c>
    </row>
    <row r="34" spans="1:19">
      <c r="A34" s="45" t="s">
        <v>63</v>
      </c>
      <c r="B34" s="45" t="s">
        <v>74</v>
      </c>
      <c r="C34" s="46" t="s">
        <v>75</v>
      </c>
      <c r="D34" s="45" t="s">
        <v>54</v>
      </c>
      <c r="E34" s="47" t="s">
        <v>16</v>
      </c>
      <c r="F34" s="46">
        <v>390</v>
      </c>
      <c r="G34" s="46">
        <v>529.5</v>
      </c>
      <c r="H34" s="46">
        <v>3244</v>
      </c>
      <c r="I34" s="46">
        <v>610</v>
      </c>
      <c r="J34" s="46">
        <v>1220</v>
      </c>
      <c r="K34" s="46">
        <v>3358</v>
      </c>
      <c r="L34" s="46">
        <v>1976.12</v>
      </c>
      <c r="M34" s="46">
        <v>3924</v>
      </c>
      <c r="N34" s="46">
        <v>1500</v>
      </c>
      <c r="O34" s="46">
        <v>972.11</v>
      </c>
      <c r="P34" s="46">
        <v>670.66</v>
      </c>
      <c r="Q34" s="46">
        <v>1060.6199999999999</v>
      </c>
      <c r="R34" s="46">
        <v>0</v>
      </c>
      <c r="S34" s="42">
        <f t="shared" si="0"/>
        <v>19455.009999999998</v>
      </c>
    </row>
    <row r="35" spans="1:19">
      <c r="A35" s="45" t="s">
        <v>63</v>
      </c>
      <c r="B35" s="45" t="s">
        <v>76</v>
      </c>
      <c r="C35" s="46" t="s">
        <v>77</v>
      </c>
      <c r="D35" s="45" t="s">
        <v>50</v>
      </c>
      <c r="E35" s="47" t="s">
        <v>51</v>
      </c>
      <c r="F35" s="46">
        <v>0</v>
      </c>
      <c r="G35" s="46">
        <v>0</v>
      </c>
      <c r="H35" s="46">
        <v>101.94</v>
      </c>
      <c r="I35" s="46">
        <v>3126.29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2">
        <f t="shared" si="0"/>
        <v>3228.23</v>
      </c>
    </row>
    <row r="36" spans="1:19">
      <c r="A36" s="45" t="s">
        <v>63</v>
      </c>
      <c r="B36" s="45" t="s">
        <v>76</v>
      </c>
      <c r="C36" s="46" t="s">
        <v>77</v>
      </c>
      <c r="D36" s="45" t="s">
        <v>57</v>
      </c>
      <c r="E36" s="47" t="s">
        <v>58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45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2">
        <f t="shared" si="0"/>
        <v>45</v>
      </c>
    </row>
    <row r="37" spans="1:19">
      <c r="A37" s="45" t="s">
        <v>63</v>
      </c>
      <c r="B37" s="45" t="s">
        <v>78</v>
      </c>
      <c r="C37" s="46" t="s">
        <v>79</v>
      </c>
      <c r="D37" s="45" t="s">
        <v>61</v>
      </c>
      <c r="E37" s="47" t="s">
        <v>62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-891.22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2">
        <f t="shared" si="0"/>
        <v>-891.22</v>
      </c>
    </row>
    <row r="38" spans="1:19">
      <c r="A38" s="45" t="s">
        <v>63</v>
      </c>
      <c r="B38" s="45" t="s">
        <v>80</v>
      </c>
      <c r="C38" s="46" t="s">
        <v>81</v>
      </c>
      <c r="D38" s="45" t="s">
        <v>61</v>
      </c>
      <c r="E38" s="47" t="s">
        <v>62</v>
      </c>
      <c r="F38" s="46">
        <v>67.42</v>
      </c>
      <c r="G38" s="46">
        <v>351.03</v>
      </c>
      <c r="H38" s="46">
        <v>0</v>
      </c>
      <c r="I38" s="46">
        <v>0</v>
      </c>
      <c r="J38" s="46">
        <v>0</v>
      </c>
      <c r="K38" s="46">
        <v>1083.9999999999998</v>
      </c>
      <c r="L38" s="46">
        <v>0</v>
      </c>
      <c r="M38" s="46">
        <v>0</v>
      </c>
      <c r="N38" s="46">
        <v>179.57</v>
      </c>
      <c r="O38" s="46">
        <v>803</v>
      </c>
      <c r="P38" s="46">
        <v>276.34000000000003</v>
      </c>
      <c r="Q38" s="46">
        <v>13.469999999999985</v>
      </c>
      <c r="R38" s="46">
        <v>868.29000000000008</v>
      </c>
      <c r="S38" s="42">
        <f t="shared" si="0"/>
        <v>3643.1199999999994</v>
      </c>
    </row>
    <row r="39" spans="1:19">
      <c r="A39" s="45" t="s">
        <v>63</v>
      </c>
      <c r="B39" s="45" t="s">
        <v>82</v>
      </c>
      <c r="C39" s="46" t="s">
        <v>83</v>
      </c>
      <c r="D39" s="45" t="s">
        <v>57</v>
      </c>
      <c r="E39" s="47" t="s">
        <v>58</v>
      </c>
      <c r="F39" s="46">
        <v>1339.88</v>
      </c>
      <c r="G39" s="46">
        <v>1449.97</v>
      </c>
      <c r="H39" s="46">
        <v>549.94000000000005</v>
      </c>
      <c r="I39" s="46">
        <v>1636.62</v>
      </c>
      <c r="J39" s="46">
        <v>0</v>
      </c>
      <c r="K39" s="46">
        <v>0</v>
      </c>
      <c r="L39" s="46">
        <v>0</v>
      </c>
      <c r="M39" s="46">
        <v>42.36</v>
      </c>
      <c r="N39" s="46">
        <v>393.58</v>
      </c>
      <c r="O39" s="46">
        <v>2740.79</v>
      </c>
      <c r="P39" s="46">
        <v>2485.6000000000004</v>
      </c>
      <c r="Q39" s="46">
        <v>772.63000000000011</v>
      </c>
      <c r="R39" s="46">
        <v>2956.7799999999997</v>
      </c>
      <c r="S39" s="42">
        <f t="shared" si="0"/>
        <v>14368.149999999998</v>
      </c>
    </row>
    <row r="40" spans="1:19">
      <c r="A40" s="45" t="s">
        <v>63</v>
      </c>
      <c r="B40" s="45" t="s">
        <v>82</v>
      </c>
      <c r="C40" s="46" t="s">
        <v>83</v>
      </c>
      <c r="D40" s="45" t="s">
        <v>54</v>
      </c>
      <c r="E40" s="47" t="s">
        <v>16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500</v>
      </c>
      <c r="R40" s="46">
        <v>0</v>
      </c>
      <c r="S40" s="42">
        <f t="shared" ref="S40:S59" si="1">SUM(F40:R40)</f>
        <v>500</v>
      </c>
    </row>
    <row r="41" spans="1:19">
      <c r="A41" s="45" t="s">
        <v>63</v>
      </c>
      <c r="B41" s="45" t="s">
        <v>84</v>
      </c>
      <c r="C41" s="46" t="s">
        <v>85</v>
      </c>
      <c r="D41" s="45" t="s">
        <v>61</v>
      </c>
      <c r="E41" s="47" t="s">
        <v>62</v>
      </c>
      <c r="F41" s="46">
        <v>0</v>
      </c>
      <c r="G41" s="46">
        <v>0</v>
      </c>
      <c r="H41" s="46">
        <v>0</v>
      </c>
      <c r="I41" s="46">
        <v>15866.630000000001</v>
      </c>
      <c r="J41" s="46">
        <v>0</v>
      </c>
      <c r="K41" s="46">
        <v>0</v>
      </c>
      <c r="L41" s="46">
        <v>376.9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2">
        <f t="shared" si="1"/>
        <v>16243.53</v>
      </c>
    </row>
    <row r="42" spans="1:19">
      <c r="A42" s="45" t="s">
        <v>63</v>
      </c>
      <c r="B42" s="45" t="s">
        <v>86</v>
      </c>
      <c r="C42" s="46" t="s">
        <v>87</v>
      </c>
      <c r="D42" s="45" t="s">
        <v>54</v>
      </c>
      <c r="E42" s="47" t="s">
        <v>16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408.39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2">
        <f t="shared" si="1"/>
        <v>408.39</v>
      </c>
    </row>
    <row r="43" spans="1:19">
      <c r="A43" s="45" t="s">
        <v>63</v>
      </c>
      <c r="B43" s="45" t="s">
        <v>88</v>
      </c>
      <c r="C43" s="46" t="s">
        <v>89</v>
      </c>
      <c r="D43" s="45" t="s">
        <v>57</v>
      </c>
      <c r="E43" s="47" t="s">
        <v>58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1097.5</v>
      </c>
      <c r="R43" s="46">
        <v>0</v>
      </c>
      <c r="S43" s="42">
        <f t="shared" si="1"/>
        <v>1097.5</v>
      </c>
    </row>
    <row r="44" spans="1:19">
      <c r="A44" s="45" t="s">
        <v>90</v>
      </c>
      <c r="B44" s="45" t="s">
        <v>55</v>
      </c>
      <c r="C44" s="46" t="s">
        <v>56</v>
      </c>
      <c r="D44" s="45" t="s">
        <v>57</v>
      </c>
      <c r="E44" s="47" t="s">
        <v>58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81.110000000000014</v>
      </c>
      <c r="O44" s="46">
        <v>1025.1199999999999</v>
      </c>
      <c r="P44" s="46">
        <v>0</v>
      </c>
      <c r="Q44" s="46">
        <v>145.28</v>
      </c>
      <c r="R44" s="46">
        <v>0</v>
      </c>
      <c r="S44" s="42">
        <f t="shared" si="1"/>
        <v>1251.51</v>
      </c>
    </row>
    <row r="45" spans="1:19">
      <c r="A45" s="45" t="s">
        <v>90</v>
      </c>
      <c r="B45" s="45" t="s">
        <v>55</v>
      </c>
      <c r="C45" s="46" t="s">
        <v>56</v>
      </c>
      <c r="D45" s="45" t="s">
        <v>54</v>
      </c>
      <c r="E45" s="47" t="s">
        <v>16</v>
      </c>
      <c r="F45" s="46">
        <v>0</v>
      </c>
      <c r="G45" s="46">
        <v>4350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2">
        <f t="shared" si="1"/>
        <v>4350</v>
      </c>
    </row>
    <row r="46" spans="1:19">
      <c r="A46" s="45" t="s">
        <v>90</v>
      </c>
      <c r="B46" s="45" t="s">
        <v>91</v>
      </c>
      <c r="C46" s="46" t="s">
        <v>92</v>
      </c>
      <c r="D46" s="45" t="s">
        <v>57</v>
      </c>
      <c r="E46" s="47" t="s">
        <v>58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405.80999999999995</v>
      </c>
      <c r="O46" s="46">
        <v>240.10000000000005</v>
      </c>
      <c r="P46" s="46">
        <v>0</v>
      </c>
      <c r="Q46" s="46">
        <v>0</v>
      </c>
      <c r="R46" s="46">
        <v>0</v>
      </c>
      <c r="S46" s="42">
        <f t="shared" si="1"/>
        <v>645.91</v>
      </c>
    </row>
    <row r="47" spans="1:19">
      <c r="A47" s="45" t="s">
        <v>90</v>
      </c>
      <c r="B47" s="45" t="s">
        <v>82</v>
      </c>
      <c r="C47" s="46" t="s">
        <v>83</v>
      </c>
      <c r="D47" s="45" t="s">
        <v>57</v>
      </c>
      <c r="E47" s="47" t="s">
        <v>58</v>
      </c>
      <c r="F47" s="46">
        <v>0</v>
      </c>
      <c r="G47" s="46">
        <v>1500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800</v>
      </c>
      <c r="O47" s="46">
        <v>562.94000000000005</v>
      </c>
      <c r="P47" s="46">
        <v>850</v>
      </c>
      <c r="Q47" s="46">
        <v>0</v>
      </c>
      <c r="R47" s="46">
        <v>1150</v>
      </c>
      <c r="S47" s="42">
        <f t="shared" si="1"/>
        <v>4862.9400000000005</v>
      </c>
    </row>
    <row r="48" spans="1:19">
      <c r="A48" s="45" t="s">
        <v>93</v>
      </c>
      <c r="B48" s="45" t="s">
        <v>64</v>
      </c>
      <c r="C48" s="46" t="s">
        <v>65</v>
      </c>
      <c r="D48" s="45" t="s">
        <v>66</v>
      </c>
      <c r="E48" s="47" t="s">
        <v>67</v>
      </c>
      <c r="F48" s="46">
        <v>1066.56</v>
      </c>
      <c r="G48" s="46">
        <v>135847.68999999997</v>
      </c>
      <c r="H48" s="46">
        <v>22806.010000000002</v>
      </c>
      <c r="I48" s="46">
        <v>368.15000000000003</v>
      </c>
      <c r="J48" s="46">
        <v>6164.29</v>
      </c>
      <c r="K48" s="46">
        <v>54644.750000000007</v>
      </c>
      <c r="L48" s="46">
        <v>5306.73</v>
      </c>
      <c r="M48" s="46">
        <v>13129.88</v>
      </c>
      <c r="N48" s="46">
        <v>46379.99</v>
      </c>
      <c r="O48" s="46">
        <v>19977.71</v>
      </c>
      <c r="P48" s="46">
        <v>237.26000000000016</v>
      </c>
      <c r="Q48" s="46">
        <v>39558.980000000003</v>
      </c>
      <c r="R48" s="46">
        <v>24180.74</v>
      </c>
      <c r="S48" s="42">
        <f t="shared" si="1"/>
        <v>369668.74</v>
      </c>
    </row>
    <row r="49" spans="1:19">
      <c r="A49" s="45" t="s">
        <v>93</v>
      </c>
      <c r="B49" s="45" t="s">
        <v>64</v>
      </c>
      <c r="C49" s="46" t="s">
        <v>65</v>
      </c>
      <c r="D49" s="45" t="s">
        <v>50</v>
      </c>
      <c r="E49" s="47" t="s">
        <v>51</v>
      </c>
      <c r="F49" s="46">
        <v>517.54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2">
        <f t="shared" si="1"/>
        <v>517.54</v>
      </c>
    </row>
    <row r="50" spans="1:19">
      <c r="A50" s="45" t="s">
        <v>93</v>
      </c>
      <c r="B50" s="45" t="s">
        <v>64</v>
      </c>
      <c r="C50" s="46" t="s">
        <v>65</v>
      </c>
      <c r="D50" s="45" t="s">
        <v>57</v>
      </c>
      <c r="E50" s="47" t="s">
        <v>58</v>
      </c>
      <c r="F50" s="46">
        <v>1125.04</v>
      </c>
      <c r="G50" s="46">
        <v>17954.64</v>
      </c>
      <c r="H50" s="46">
        <v>0</v>
      </c>
      <c r="I50" s="46">
        <v>581.76</v>
      </c>
      <c r="J50" s="46">
        <v>0</v>
      </c>
      <c r="K50" s="46">
        <v>3072.38</v>
      </c>
      <c r="L50" s="46">
        <v>0</v>
      </c>
      <c r="M50" s="46">
        <v>0</v>
      </c>
      <c r="N50" s="46">
        <v>0</v>
      </c>
      <c r="O50" s="46">
        <v>252.54000000000002</v>
      </c>
      <c r="P50" s="46">
        <v>99.999999999999972</v>
      </c>
      <c r="Q50" s="46">
        <v>0</v>
      </c>
      <c r="R50" s="46">
        <v>1859.76</v>
      </c>
      <c r="S50" s="42">
        <f t="shared" si="1"/>
        <v>24946.12</v>
      </c>
    </row>
    <row r="51" spans="1:19">
      <c r="A51" s="45" t="s">
        <v>93</v>
      </c>
      <c r="B51" s="45" t="s">
        <v>72</v>
      </c>
      <c r="C51" s="46" t="s">
        <v>73</v>
      </c>
      <c r="D51" s="45" t="s">
        <v>50</v>
      </c>
      <c r="E51" s="47" t="s">
        <v>51</v>
      </c>
      <c r="F51" s="46">
        <v>0</v>
      </c>
      <c r="G51" s="46">
        <v>0</v>
      </c>
      <c r="H51" s="46">
        <v>0</v>
      </c>
      <c r="I51" s="46">
        <v>530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2">
        <f t="shared" si="1"/>
        <v>530</v>
      </c>
    </row>
    <row r="52" spans="1:19">
      <c r="A52" s="45" t="s">
        <v>93</v>
      </c>
      <c r="B52" s="45" t="s">
        <v>72</v>
      </c>
      <c r="C52" s="46" t="s">
        <v>73</v>
      </c>
      <c r="D52" s="45" t="s">
        <v>57</v>
      </c>
      <c r="E52" s="47" t="s">
        <v>58</v>
      </c>
      <c r="F52" s="46">
        <v>0</v>
      </c>
      <c r="G52" s="46">
        <v>0</v>
      </c>
      <c r="H52" s="46">
        <v>50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2">
        <f t="shared" si="1"/>
        <v>50</v>
      </c>
    </row>
    <row r="53" spans="1:19">
      <c r="A53" s="45" t="s">
        <v>93</v>
      </c>
      <c r="B53" s="45" t="s">
        <v>72</v>
      </c>
      <c r="C53" s="46" t="s">
        <v>73</v>
      </c>
      <c r="D53" s="45" t="s">
        <v>54</v>
      </c>
      <c r="E53" s="47" t="s">
        <v>16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2">
        <f t="shared" si="1"/>
        <v>0</v>
      </c>
    </row>
    <row r="54" spans="1:19">
      <c r="A54" s="45" t="s">
        <v>93</v>
      </c>
      <c r="B54" s="45" t="s">
        <v>48</v>
      </c>
      <c r="C54" s="46" t="s">
        <v>49</v>
      </c>
      <c r="D54" s="45" t="s">
        <v>50</v>
      </c>
      <c r="E54" s="47" t="s">
        <v>51</v>
      </c>
      <c r="F54" s="46">
        <v>0</v>
      </c>
      <c r="G54" s="46">
        <v>2468.2199999999998</v>
      </c>
      <c r="H54" s="46">
        <v>361.43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2">
        <f t="shared" si="1"/>
        <v>2829.6499999999996</v>
      </c>
    </row>
    <row r="55" spans="1:19">
      <c r="A55" s="45" t="s">
        <v>93</v>
      </c>
      <c r="B55" s="45" t="s">
        <v>48</v>
      </c>
      <c r="C55" s="46" t="s">
        <v>49</v>
      </c>
      <c r="D55" s="45" t="s">
        <v>52</v>
      </c>
      <c r="E55" s="47" t="s">
        <v>53</v>
      </c>
      <c r="F55" s="46">
        <v>0</v>
      </c>
      <c r="G55" s="46">
        <v>0</v>
      </c>
      <c r="H55" s="46">
        <v>0</v>
      </c>
      <c r="I55" s="46">
        <v>0</v>
      </c>
      <c r="J55" s="46">
        <v>211.63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2">
        <f t="shared" si="1"/>
        <v>211.63</v>
      </c>
    </row>
    <row r="56" spans="1:19">
      <c r="A56" s="45" t="s">
        <v>93</v>
      </c>
      <c r="B56" s="45" t="s">
        <v>74</v>
      </c>
      <c r="C56" s="46" t="s">
        <v>75</v>
      </c>
      <c r="D56" s="45" t="s">
        <v>50</v>
      </c>
      <c r="E56" s="47" t="s">
        <v>51</v>
      </c>
      <c r="F56" s="46">
        <v>3268.04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1097.5</v>
      </c>
      <c r="S56" s="42">
        <f t="shared" si="1"/>
        <v>4365.54</v>
      </c>
    </row>
    <row r="57" spans="1:19">
      <c r="A57" s="45" t="s">
        <v>93</v>
      </c>
      <c r="B57" s="45" t="s">
        <v>74</v>
      </c>
      <c r="C57" s="46" t="s">
        <v>75</v>
      </c>
      <c r="D57" s="45" t="s">
        <v>52</v>
      </c>
      <c r="E57" s="47" t="s">
        <v>53</v>
      </c>
      <c r="F57" s="46">
        <v>1559.29</v>
      </c>
      <c r="G57" s="46">
        <v>-131.12</v>
      </c>
      <c r="H57" s="46">
        <v>205.08</v>
      </c>
      <c r="I57" s="46">
        <v>542.26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411.8</v>
      </c>
      <c r="P57" s="46">
        <v>126.83999999999999</v>
      </c>
      <c r="Q57" s="46">
        <v>0</v>
      </c>
      <c r="R57" s="46">
        <v>0</v>
      </c>
      <c r="S57" s="42">
        <f t="shared" si="1"/>
        <v>2714.1500000000005</v>
      </c>
    </row>
    <row r="58" spans="1:19">
      <c r="A58" s="45" t="s">
        <v>93</v>
      </c>
      <c r="B58" s="45" t="s">
        <v>74</v>
      </c>
      <c r="C58" s="46" t="s">
        <v>75</v>
      </c>
      <c r="D58" s="45" t="s">
        <v>57</v>
      </c>
      <c r="E58" s="47" t="s">
        <v>58</v>
      </c>
      <c r="F58" s="46">
        <v>0</v>
      </c>
      <c r="G58" s="46">
        <v>0</v>
      </c>
      <c r="H58" s="46">
        <v>0</v>
      </c>
      <c r="I58" s="46">
        <v>0</v>
      </c>
      <c r="J58" s="46">
        <v>27.47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2">
        <f t="shared" si="1"/>
        <v>27.47</v>
      </c>
    </row>
    <row r="59" spans="1:19">
      <c r="A59" s="45" t="s">
        <v>93</v>
      </c>
      <c r="B59" s="45" t="s">
        <v>94</v>
      </c>
      <c r="C59" s="46" t="s">
        <v>95</v>
      </c>
      <c r="D59" s="45" t="s">
        <v>50</v>
      </c>
      <c r="E59" s="47" t="s">
        <v>51</v>
      </c>
      <c r="F59" s="46">
        <v>117.98999999999998</v>
      </c>
      <c r="G59" s="46">
        <v>0</v>
      </c>
      <c r="H59" s="46">
        <v>237.08</v>
      </c>
      <c r="I59" s="46">
        <v>0</v>
      </c>
      <c r="J59" s="46">
        <v>0</v>
      </c>
      <c r="K59" s="46">
        <v>79.75</v>
      </c>
      <c r="L59" s="46">
        <v>0</v>
      </c>
      <c r="M59" s="46">
        <v>61.18</v>
      </c>
      <c r="N59" s="46">
        <v>0</v>
      </c>
      <c r="O59" s="46">
        <v>394.68</v>
      </c>
      <c r="P59" s="46">
        <v>61.46</v>
      </c>
      <c r="Q59" s="46">
        <v>61.46</v>
      </c>
      <c r="R59" s="46">
        <v>115.24000000000001</v>
      </c>
      <c r="S59" s="42">
        <f t="shared" si="1"/>
        <v>1128.8400000000001</v>
      </c>
    </row>
    <row r="60" spans="1:19" ht="13.5" thickBot="1">
      <c r="F60" s="44">
        <f t="shared" ref="F60:S60" si="2">SUM(F8:F59)</f>
        <v>46238.719999999994</v>
      </c>
      <c r="G60" s="44">
        <f t="shared" si="2"/>
        <v>195044.4</v>
      </c>
      <c r="H60" s="44">
        <f t="shared" si="2"/>
        <v>63766.830000000009</v>
      </c>
      <c r="I60" s="44">
        <f t="shared" si="2"/>
        <v>42993.48000000001</v>
      </c>
      <c r="J60" s="44">
        <f t="shared" si="2"/>
        <v>31449.380000000008</v>
      </c>
      <c r="K60" s="44">
        <f t="shared" si="2"/>
        <v>102031.96000000002</v>
      </c>
      <c r="L60" s="44">
        <f t="shared" si="2"/>
        <v>47346.14</v>
      </c>
      <c r="M60" s="44">
        <f t="shared" si="2"/>
        <v>43985.399999999994</v>
      </c>
      <c r="N60" s="44">
        <f t="shared" si="2"/>
        <v>73901.86</v>
      </c>
      <c r="O60" s="44">
        <f t="shared" si="2"/>
        <v>44645.14</v>
      </c>
      <c r="P60" s="44">
        <f t="shared" si="2"/>
        <v>43816.94999999999</v>
      </c>
      <c r="Q60" s="44">
        <f t="shared" si="2"/>
        <v>78547.920000000013</v>
      </c>
      <c r="R60" s="44">
        <f t="shared" si="2"/>
        <v>63061.810000000012</v>
      </c>
      <c r="S60" s="44">
        <f t="shared" si="2"/>
        <v>876829.99000000011</v>
      </c>
    </row>
    <row r="61" spans="1:19" ht="13.5" thickTop="1"/>
  </sheetData>
  <sortState ref="A8:S60">
    <sortCondition ref="A8:A60"/>
  </sortState>
  <mergeCells count="4">
    <mergeCell ref="A1:H1"/>
    <mergeCell ref="A2:H2"/>
    <mergeCell ref="A3:H3"/>
    <mergeCell ref="A4:G4"/>
  </mergeCells>
  <printOptions horizontalCentered="1"/>
  <pageMargins left="0.45" right="0.45" top="0.75" bottom="0.75" header="0.3" footer="0.3"/>
  <pageSetup paperSize="9" scale="43" fitToHeight="0" orientation="landscape" horizontalDpi="300" verticalDpi="300" r:id="rId1"/>
  <headerFooter>
    <oddHeader>&amp;R&amp;12CASE NO. 2018-00281
ATTACHMENT 1
TO STAFF DR NO. 1-52</oddHeader>
  </headerFooter>
  <ignoredErrors>
    <ignoredError sqref="A8:W6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1-52a Summary</vt:lpstr>
      <vt:lpstr>1-52 Detail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Eric  Wilen</cp:lastModifiedBy>
  <cp:lastPrinted>2018-10-02T13:53:35Z</cp:lastPrinted>
  <dcterms:created xsi:type="dcterms:W3CDTF">2018-08-31T16:14:10Z</dcterms:created>
  <dcterms:modified xsi:type="dcterms:W3CDTF">2018-10-02T13:53:38Z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