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" yWindow="-12" windowWidth="12300" windowHeight="5976" tabRatio="846" activeTab="1"/>
  </bookViews>
  <sheets>
    <sheet name="DATA INPUT" sheetId="28" r:id="rId1"/>
    <sheet name="ATO-CWC1A" sheetId="63" r:id="rId2"/>
    <sheet name="ATO-CWC1B" sheetId="62" r:id="rId3"/>
    <sheet name="ATO-CWC2" sheetId="9" r:id="rId4"/>
    <sheet name="WP 2-1" sheetId="10" r:id="rId5"/>
    <sheet name="WP 2-2" sheetId="47" r:id="rId6"/>
    <sheet name="ATO-CWC3" sheetId="16" r:id="rId7"/>
    <sheet name="ATO-CWC4" sheetId="4" r:id="rId8"/>
    <sheet name="ATO-CWC5" sheetId="15" r:id="rId9"/>
    <sheet name="WP 5-1" sheetId="65" r:id="rId10"/>
    <sheet name="WP 5-2" sheetId="66" r:id="rId11"/>
    <sheet name="ATO-CWC6" sheetId="6" r:id="rId12"/>
    <sheet name="ATO-CWC7" sheetId="5" r:id="rId13"/>
    <sheet name="ATO-CWC8" sheetId="60" r:id="rId14"/>
    <sheet name="ATO-CWC9" sheetId="6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Dist_Bin" localSheetId="10" hidden="1">#REF!</definedName>
    <definedName name="_Dist_Bin" hidden="1">#REF!</definedName>
    <definedName name="_Dist_Values" localSheetId="10" hidden="1">#REF!</definedName>
    <definedName name="_Dist_Values" hidden="1">#REF!</definedName>
    <definedName name="_Fill" localSheetId="10" hidden="1">#REF!</definedName>
    <definedName name="_Fill" hidden="1">#REF!</definedName>
    <definedName name="_xlnm._FilterDatabase" localSheetId="3" hidden="1">'ATO-CWC2'!$A$7:$I$2695</definedName>
    <definedName name="_xlnm._FilterDatabase" localSheetId="6" hidden="1">'ATO-CWC3'!$A$7:$P$7</definedName>
    <definedName name="_xlnm._FilterDatabase" localSheetId="8" hidden="1">'ATO-CWC5'!$A$9:$F$5997</definedName>
    <definedName name="_xlnm._FilterDatabase" localSheetId="9" hidden="1">'WP 5-1'!$A$7:$O$399</definedName>
    <definedName name="_xlnm._FilterDatabase" localSheetId="10" hidden="1">'WP 5-2'!$A$7:$O$24</definedName>
    <definedName name="_Key1" localSheetId="14" hidden="1">#REF!</definedName>
    <definedName name="_Key1" localSheetId="10" hidden="1">#REF!</definedName>
    <definedName name="_Key1" hidden="1">#REF!</definedName>
    <definedName name="_Order1" hidden="1">255</definedName>
    <definedName name="_Order2" hidden="1">255</definedName>
    <definedName name="_Sort" localSheetId="14" hidden="1">#REF!</definedName>
    <definedName name="_Sort" localSheetId="10" hidden="1">#REF!</definedName>
    <definedName name="_Sort" hidden="1">#REF!</definedName>
    <definedName name="ATTR_YEAR">'DATA INPUT'!$C$10</definedName>
    <definedName name="COMPANY" localSheetId="5">'[1]DATA INPUT'!$C$7</definedName>
    <definedName name="COMPANY">'DATA INPUT'!$C$7</definedName>
    <definedName name="COMPOSITE">'DATA INPUT'!$C$15</definedName>
    <definedName name="csDesignMode">1</definedName>
    <definedName name="FEDERAL">'DATA INPUT'!$C$13</definedName>
    <definedName name="JURISDICTION">'DATA INPUT'!$C$8</definedName>
    <definedName name="_xlnm.Print_Area" localSheetId="6">'ATO-CWC3'!$A$1:$L$137</definedName>
    <definedName name="_xlnm.Print_Area" localSheetId="7">'ATO-CWC4'!$A$1:$J$61</definedName>
    <definedName name="_xlnm.Print_Area" localSheetId="8">'ATO-CWC5'!$A$1:$F$18</definedName>
    <definedName name="_xlnm.Print_Area" localSheetId="11">'ATO-CWC6'!$A$1:$F$39</definedName>
    <definedName name="_xlnm.Print_Area" localSheetId="13">'ATO-CWC8'!$A$1:$I$16</definedName>
    <definedName name="_xlnm.Print_Area" localSheetId="14">'ATO-CWC9'!$A$1:$U$23</definedName>
    <definedName name="_xlnm.Print_Area" localSheetId="0">'DATA INPUT'!$A$1:$D$17</definedName>
    <definedName name="_xlnm.Print_Area" localSheetId="4">'WP 2-1'!$A$1:$G$380</definedName>
    <definedName name="_xlnm.Print_Area" localSheetId="9">'WP 5-1'!$A$1:$O$399</definedName>
    <definedName name="_xlnm.Print_Area" localSheetId="10">'WP 5-2'!$A$1:$O$32</definedName>
    <definedName name="_xlnm.Print_Area">'WP 2-1'!$C$8:$G$305</definedName>
    <definedName name="_xlnm.Print_Titles" localSheetId="6">'ATO-CWC3'!$1:$7</definedName>
    <definedName name="_xlnm.Print_Titles" localSheetId="7">'ATO-CWC4'!$1:$5</definedName>
    <definedName name="_xlnm.Print_Titles" localSheetId="8">'ATO-CWC5'!$2:$9</definedName>
    <definedName name="_xlnm.Print_Titles" localSheetId="4">'WP 2-1'!$1:$6</definedName>
    <definedName name="_xlnm.Print_Titles" localSheetId="9">'WP 5-1'!$1:$7</definedName>
    <definedName name="_xlnm.Print_Titles" localSheetId="10">'WP 5-2'!$1:$7</definedName>
    <definedName name="testyear">'DATA INPUT'!$C$9</definedName>
    <definedName name="WP_2_1">'WP 2-1'!$C$8:$G$305</definedName>
    <definedName name="WP_9_1" localSheetId="14">'ATO-CWC9'!$A$4:$F$19</definedName>
  </definedNames>
  <calcPr calcId="145621" iterate="1"/>
</workbook>
</file>

<file path=xl/calcChain.xml><?xml version="1.0" encoding="utf-8"?>
<calcChain xmlns="http://schemas.openxmlformats.org/spreadsheetml/2006/main">
  <c r="C18" i="6" l="1"/>
  <c r="C15" i="6"/>
  <c r="C12" i="6"/>
  <c r="E34" i="62" l="1"/>
  <c r="E33" i="62"/>
  <c r="E30" i="62"/>
  <c r="E29" i="62"/>
  <c r="E24" i="63" l="1"/>
  <c r="D19" i="47" l="1"/>
  <c r="E19" i="47"/>
  <c r="F19" i="47"/>
  <c r="G19" i="47"/>
  <c r="H19" i="47"/>
  <c r="I19" i="47"/>
  <c r="J19" i="47"/>
  <c r="K19" i="47"/>
  <c r="L19" i="47"/>
  <c r="M19" i="47"/>
  <c r="N19" i="47"/>
  <c r="C19" i="47"/>
  <c r="E29" i="6" l="1"/>
  <c r="E24" i="6" l="1"/>
  <c r="E31" i="6" l="1"/>
  <c r="E24" i="62"/>
  <c r="E45" i="62" l="1"/>
  <c r="E26" i="62"/>
  <c r="E25" i="62"/>
  <c r="E23" i="62"/>
  <c r="E22" i="62"/>
  <c r="E21" i="62"/>
  <c r="E13" i="62"/>
  <c r="E45" i="63"/>
  <c r="E34" i="63"/>
  <c r="E33" i="63"/>
  <c r="D29" i="63"/>
  <c r="E29" i="63" s="1"/>
  <c r="E26" i="63"/>
  <c r="E25" i="63"/>
  <c r="E23" i="63"/>
  <c r="E22" i="63"/>
  <c r="E21" i="63"/>
  <c r="E13" i="63" l="1"/>
  <c r="C10" i="9" l="1"/>
  <c r="E9" i="10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8" i="10"/>
  <c r="K10" i="16" l="1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9" i="16"/>
  <c r="B10" i="16"/>
  <c r="C10" i="16"/>
  <c r="D10" i="16"/>
  <c r="B11" i="16"/>
  <c r="C11" i="16"/>
  <c r="D11" i="16"/>
  <c r="B12" i="16"/>
  <c r="C12" i="16"/>
  <c r="D12" i="16"/>
  <c r="B13" i="16"/>
  <c r="C13" i="16"/>
  <c r="D13" i="16"/>
  <c r="B14" i="16"/>
  <c r="C14" i="16"/>
  <c r="D14" i="16"/>
  <c r="B15" i="16"/>
  <c r="C15" i="16"/>
  <c r="D15" i="16"/>
  <c r="B16" i="16"/>
  <c r="C16" i="16"/>
  <c r="D16" i="16"/>
  <c r="B17" i="16"/>
  <c r="C17" i="16"/>
  <c r="D17" i="16"/>
  <c r="B18" i="16"/>
  <c r="C18" i="16"/>
  <c r="D18" i="16"/>
  <c r="B19" i="16"/>
  <c r="C19" i="16"/>
  <c r="D19" i="16"/>
  <c r="B20" i="16"/>
  <c r="C20" i="16"/>
  <c r="D20" i="16"/>
  <c r="B21" i="16"/>
  <c r="C21" i="16"/>
  <c r="D21" i="16"/>
  <c r="B22" i="16"/>
  <c r="C22" i="16"/>
  <c r="D22" i="16"/>
  <c r="B23" i="16"/>
  <c r="C23" i="16"/>
  <c r="D23" i="16"/>
  <c r="B24" i="16"/>
  <c r="C24" i="16"/>
  <c r="D24" i="16"/>
  <c r="B25" i="16"/>
  <c r="C25" i="16"/>
  <c r="D25" i="16"/>
  <c r="B26" i="16"/>
  <c r="C26" i="16"/>
  <c r="D26" i="16"/>
  <c r="B27" i="16"/>
  <c r="C27" i="16"/>
  <c r="D27" i="16"/>
  <c r="B28" i="16"/>
  <c r="C28" i="16"/>
  <c r="D28" i="16"/>
  <c r="B29" i="16"/>
  <c r="C29" i="16"/>
  <c r="D29" i="16"/>
  <c r="B30" i="16"/>
  <c r="C30" i="16"/>
  <c r="D30" i="16"/>
  <c r="B31" i="16"/>
  <c r="C31" i="16"/>
  <c r="D31" i="16"/>
  <c r="B32" i="16"/>
  <c r="C32" i="16"/>
  <c r="D32" i="16"/>
  <c r="B33" i="16"/>
  <c r="C33" i="16"/>
  <c r="D33" i="16"/>
  <c r="B34" i="16"/>
  <c r="C34" i="16"/>
  <c r="D34" i="16"/>
  <c r="B35" i="16"/>
  <c r="C35" i="16"/>
  <c r="D35" i="16"/>
  <c r="B36" i="16"/>
  <c r="C36" i="16"/>
  <c r="D36" i="16"/>
  <c r="B37" i="16"/>
  <c r="C37" i="16"/>
  <c r="D37" i="16"/>
  <c r="B38" i="16"/>
  <c r="C38" i="16"/>
  <c r="D38" i="16"/>
  <c r="B39" i="16"/>
  <c r="C39" i="16"/>
  <c r="D39" i="16"/>
  <c r="B40" i="16"/>
  <c r="C40" i="16"/>
  <c r="D40" i="16"/>
  <c r="B41" i="16"/>
  <c r="C41" i="16"/>
  <c r="D41" i="16"/>
  <c r="B42" i="16"/>
  <c r="C42" i="16"/>
  <c r="D42" i="16"/>
  <c r="B43" i="16"/>
  <c r="C43" i="16"/>
  <c r="D43" i="16"/>
  <c r="B44" i="16"/>
  <c r="C44" i="16"/>
  <c r="D44" i="16"/>
  <c r="B45" i="16"/>
  <c r="C45" i="16"/>
  <c r="D45" i="16"/>
  <c r="B46" i="16"/>
  <c r="C46" i="16"/>
  <c r="D46" i="16"/>
  <c r="B47" i="16"/>
  <c r="C47" i="16"/>
  <c r="D47" i="16"/>
  <c r="B48" i="16"/>
  <c r="C48" i="16"/>
  <c r="D48" i="16"/>
  <c r="B49" i="16"/>
  <c r="C49" i="16"/>
  <c r="D49" i="16"/>
  <c r="B50" i="16"/>
  <c r="C50" i="16"/>
  <c r="D50" i="16"/>
  <c r="B51" i="16"/>
  <c r="C51" i="16"/>
  <c r="D51" i="16"/>
  <c r="B52" i="16"/>
  <c r="C52" i="16"/>
  <c r="D52" i="16"/>
  <c r="B53" i="16"/>
  <c r="C53" i="16"/>
  <c r="D53" i="16"/>
  <c r="B54" i="16"/>
  <c r="C54" i="16"/>
  <c r="D54" i="16"/>
  <c r="B55" i="16"/>
  <c r="C55" i="16"/>
  <c r="D55" i="16"/>
  <c r="B56" i="16"/>
  <c r="C56" i="16"/>
  <c r="D56" i="16"/>
  <c r="B57" i="16"/>
  <c r="C57" i="16"/>
  <c r="D57" i="16"/>
  <c r="B58" i="16"/>
  <c r="C58" i="16"/>
  <c r="D58" i="16"/>
  <c r="B59" i="16"/>
  <c r="C59" i="16"/>
  <c r="D59" i="16"/>
  <c r="B60" i="16"/>
  <c r="C60" i="16"/>
  <c r="D60" i="16"/>
  <c r="B61" i="16"/>
  <c r="C61" i="16"/>
  <c r="D61" i="16"/>
  <c r="B62" i="16"/>
  <c r="C62" i="16"/>
  <c r="D62" i="16"/>
  <c r="B63" i="16"/>
  <c r="C63" i="16"/>
  <c r="D63" i="16"/>
  <c r="B64" i="16"/>
  <c r="C64" i="16"/>
  <c r="D64" i="16"/>
  <c r="B65" i="16"/>
  <c r="C65" i="16"/>
  <c r="D65" i="16"/>
  <c r="B66" i="16"/>
  <c r="C66" i="16"/>
  <c r="D66" i="16"/>
  <c r="B67" i="16"/>
  <c r="C67" i="16"/>
  <c r="D67" i="16"/>
  <c r="B68" i="16"/>
  <c r="C68" i="16"/>
  <c r="D68" i="16"/>
  <c r="B69" i="16"/>
  <c r="C69" i="16"/>
  <c r="D69" i="16"/>
  <c r="B70" i="16"/>
  <c r="C70" i="16"/>
  <c r="D70" i="16"/>
  <c r="B71" i="16"/>
  <c r="C71" i="16"/>
  <c r="D71" i="16"/>
  <c r="B72" i="16"/>
  <c r="C72" i="16"/>
  <c r="D72" i="16"/>
  <c r="B73" i="16"/>
  <c r="C73" i="16"/>
  <c r="D73" i="16"/>
  <c r="B74" i="16"/>
  <c r="C74" i="16"/>
  <c r="D74" i="16"/>
  <c r="B75" i="16"/>
  <c r="C75" i="16"/>
  <c r="D75" i="16"/>
  <c r="B76" i="16"/>
  <c r="C76" i="16"/>
  <c r="D76" i="16"/>
  <c r="B77" i="16"/>
  <c r="C77" i="16"/>
  <c r="D77" i="16"/>
  <c r="B78" i="16"/>
  <c r="C78" i="16"/>
  <c r="D78" i="16"/>
  <c r="B79" i="16"/>
  <c r="C79" i="16"/>
  <c r="D79" i="16"/>
  <c r="B80" i="16"/>
  <c r="C80" i="16"/>
  <c r="D80" i="16"/>
  <c r="B81" i="16"/>
  <c r="C81" i="16"/>
  <c r="D81" i="16"/>
  <c r="B82" i="16"/>
  <c r="C82" i="16"/>
  <c r="D82" i="16"/>
  <c r="B83" i="16"/>
  <c r="C83" i="16"/>
  <c r="D83" i="16"/>
  <c r="B84" i="16"/>
  <c r="C84" i="16"/>
  <c r="D84" i="16"/>
  <c r="B85" i="16"/>
  <c r="C85" i="16"/>
  <c r="D85" i="16"/>
  <c r="B86" i="16"/>
  <c r="C86" i="16"/>
  <c r="D86" i="16"/>
  <c r="B87" i="16"/>
  <c r="C87" i="16"/>
  <c r="D87" i="16"/>
  <c r="B88" i="16"/>
  <c r="C88" i="16"/>
  <c r="D88" i="16"/>
  <c r="B89" i="16"/>
  <c r="C89" i="16"/>
  <c r="D89" i="16"/>
  <c r="B90" i="16"/>
  <c r="C90" i="16"/>
  <c r="D90" i="16"/>
  <c r="B91" i="16"/>
  <c r="C91" i="16"/>
  <c r="D91" i="16"/>
  <c r="B92" i="16"/>
  <c r="C92" i="16"/>
  <c r="D92" i="16"/>
  <c r="B93" i="16"/>
  <c r="C93" i="16"/>
  <c r="D93" i="16"/>
  <c r="B94" i="16"/>
  <c r="C94" i="16"/>
  <c r="D94" i="16"/>
  <c r="B95" i="16"/>
  <c r="C95" i="16"/>
  <c r="D95" i="16"/>
  <c r="B96" i="16"/>
  <c r="C96" i="16"/>
  <c r="D96" i="16"/>
  <c r="B97" i="16"/>
  <c r="C97" i="16"/>
  <c r="D97" i="16"/>
  <c r="B98" i="16"/>
  <c r="C98" i="16"/>
  <c r="D98" i="16"/>
  <c r="B99" i="16"/>
  <c r="C99" i="16"/>
  <c r="D99" i="16"/>
  <c r="B100" i="16"/>
  <c r="C100" i="16"/>
  <c r="D100" i="16"/>
  <c r="B101" i="16"/>
  <c r="C101" i="16"/>
  <c r="D101" i="16"/>
  <c r="B102" i="16"/>
  <c r="C102" i="16"/>
  <c r="D102" i="16"/>
  <c r="B103" i="16"/>
  <c r="C103" i="16"/>
  <c r="D103" i="16"/>
  <c r="B104" i="16"/>
  <c r="C104" i="16"/>
  <c r="D104" i="16"/>
  <c r="B105" i="16"/>
  <c r="C105" i="16"/>
  <c r="D105" i="16"/>
  <c r="B106" i="16"/>
  <c r="C106" i="16"/>
  <c r="D106" i="16"/>
  <c r="B107" i="16"/>
  <c r="C107" i="16"/>
  <c r="D107" i="16"/>
  <c r="B108" i="16"/>
  <c r="C108" i="16"/>
  <c r="D108" i="16"/>
  <c r="B109" i="16"/>
  <c r="C109" i="16"/>
  <c r="D109" i="16"/>
  <c r="B110" i="16"/>
  <c r="C110" i="16"/>
  <c r="D110" i="16"/>
  <c r="B111" i="16"/>
  <c r="C111" i="16"/>
  <c r="D111" i="16"/>
  <c r="B112" i="16"/>
  <c r="C112" i="16"/>
  <c r="D112" i="16"/>
  <c r="B113" i="16"/>
  <c r="C113" i="16"/>
  <c r="D113" i="16"/>
  <c r="B114" i="16"/>
  <c r="C114" i="16"/>
  <c r="D114" i="16"/>
  <c r="B115" i="16"/>
  <c r="C115" i="16"/>
  <c r="D115" i="16"/>
  <c r="B116" i="16"/>
  <c r="C116" i="16"/>
  <c r="D116" i="16"/>
  <c r="B117" i="16"/>
  <c r="C117" i="16"/>
  <c r="D117" i="16"/>
  <c r="B118" i="16"/>
  <c r="C118" i="16"/>
  <c r="D118" i="16"/>
  <c r="B119" i="16"/>
  <c r="C119" i="16"/>
  <c r="D119" i="16"/>
  <c r="B120" i="16"/>
  <c r="C120" i="16"/>
  <c r="D120" i="16"/>
  <c r="B121" i="16"/>
  <c r="C121" i="16"/>
  <c r="D121" i="16"/>
  <c r="B122" i="16"/>
  <c r="C122" i="16"/>
  <c r="D122" i="16"/>
  <c r="B123" i="16"/>
  <c r="C123" i="16"/>
  <c r="D123" i="16"/>
  <c r="B124" i="16"/>
  <c r="C124" i="16"/>
  <c r="D124" i="16"/>
  <c r="B125" i="16"/>
  <c r="C125" i="16"/>
  <c r="D125" i="16"/>
  <c r="B126" i="16"/>
  <c r="C126" i="16"/>
  <c r="D126" i="16"/>
  <c r="E126" i="16" s="1"/>
  <c r="B127" i="16"/>
  <c r="C127" i="16"/>
  <c r="D127" i="16"/>
  <c r="B128" i="16"/>
  <c r="C128" i="16"/>
  <c r="D128" i="16"/>
  <c r="E128" i="16" s="1"/>
  <c r="B129" i="16"/>
  <c r="C129" i="16"/>
  <c r="D129" i="16"/>
  <c r="B130" i="16"/>
  <c r="C130" i="16"/>
  <c r="D130" i="16"/>
  <c r="B131" i="16"/>
  <c r="C131" i="16"/>
  <c r="D131" i="16"/>
  <c r="D9" i="16"/>
  <c r="C9" i="16"/>
  <c r="B9" i="16"/>
  <c r="E127" i="16" l="1"/>
  <c r="G126" i="16"/>
  <c r="I126" i="16"/>
  <c r="G128" i="16"/>
  <c r="G127" i="16"/>
  <c r="I128" i="16"/>
  <c r="J128" i="16" s="1"/>
  <c r="L128" i="16" s="1"/>
  <c r="I127" i="16"/>
  <c r="D14" i="5"/>
  <c r="D13" i="5"/>
  <c r="D12" i="5"/>
  <c r="C14" i="5"/>
  <c r="C13" i="5"/>
  <c r="C12" i="5"/>
  <c r="G51" i="4"/>
  <c r="G50" i="4"/>
  <c r="G49" i="4"/>
  <c r="G48" i="4"/>
  <c r="G47" i="4"/>
  <c r="G46" i="4"/>
  <c r="I55" i="4"/>
  <c r="C47" i="4"/>
  <c r="C48" i="4"/>
  <c r="C49" i="4"/>
  <c r="C50" i="4"/>
  <c r="C51" i="4"/>
  <c r="C46" i="4"/>
  <c r="J127" i="16" l="1"/>
  <c r="L127" i="16" s="1"/>
  <c r="J126" i="16"/>
  <c r="L126" i="16" s="1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D25" i="4"/>
  <c r="C25" i="4"/>
  <c r="G24" i="4"/>
  <c r="G13" i="4"/>
  <c r="G14" i="4"/>
  <c r="G15" i="4"/>
  <c r="G16" i="4"/>
  <c r="G17" i="4"/>
  <c r="G18" i="4"/>
  <c r="G19" i="4"/>
  <c r="G20" i="4"/>
  <c r="G21" i="4"/>
  <c r="G22" i="4"/>
  <c r="G23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G12" i="4"/>
  <c r="D12" i="4"/>
  <c r="C12" i="4"/>
  <c r="J20" i="66" l="1"/>
  <c r="E20" i="66"/>
  <c r="D20" i="66"/>
  <c r="C20" i="66"/>
  <c r="J19" i="66"/>
  <c r="E19" i="66"/>
  <c r="D19" i="66"/>
  <c r="C19" i="66"/>
  <c r="J18" i="66"/>
  <c r="E18" i="66"/>
  <c r="D18" i="66"/>
  <c r="C18" i="66"/>
  <c r="J17" i="66"/>
  <c r="E17" i="66"/>
  <c r="D17" i="66"/>
  <c r="C17" i="66"/>
  <c r="J16" i="66"/>
  <c r="E16" i="66"/>
  <c r="D16" i="66"/>
  <c r="C16" i="66"/>
  <c r="J15" i="66"/>
  <c r="E15" i="66"/>
  <c r="D15" i="66"/>
  <c r="C15" i="66"/>
  <c r="J14" i="66"/>
  <c r="E14" i="66"/>
  <c r="D14" i="66"/>
  <c r="C14" i="66"/>
  <c r="J13" i="66"/>
  <c r="E13" i="66"/>
  <c r="D13" i="66"/>
  <c r="C13" i="66"/>
  <c r="J12" i="66"/>
  <c r="E12" i="66"/>
  <c r="D12" i="66"/>
  <c r="C12" i="66"/>
  <c r="J11" i="66"/>
  <c r="E11" i="66"/>
  <c r="D11" i="66"/>
  <c r="C11" i="66"/>
  <c r="J10" i="66"/>
  <c r="E10" i="66"/>
  <c r="D10" i="66"/>
  <c r="C10" i="66"/>
  <c r="J9" i="66"/>
  <c r="E9" i="66"/>
  <c r="F9" i="66"/>
  <c r="D9" i="66"/>
  <c r="C9" i="66"/>
  <c r="B294" i="65" l="1"/>
  <c r="C294" i="65"/>
  <c r="D294" i="65"/>
  <c r="E294" i="65"/>
  <c r="F294" i="65"/>
  <c r="G294" i="65"/>
  <c r="H294" i="65"/>
  <c r="I294" i="65" s="1"/>
  <c r="J294" i="65"/>
  <c r="M294" i="65"/>
  <c r="B295" i="65"/>
  <c r="C295" i="65"/>
  <c r="D295" i="65"/>
  <c r="E295" i="65"/>
  <c r="F295" i="65"/>
  <c r="G295" i="65"/>
  <c r="H295" i="65"/>
  <c r="J295" i="65"/>
  <c r="M295" i="65"/>
  <c r="B296" i="65"/>
  <c r="C296" i="65"/>
  <c r="D296" i="65"/>
  <c r="E296" i="65"/>
  <c r="F296" i="65"/>
  <c r="G296" i="65"/>
  <c r="H296" i="65"/>
  <c r="J296" i="65"/>
  <c r="M296" i="65"/>
  <c r="B297" i="65"/>
  <c r="C297" i="65"/>
  <c r="D297" i="65"/>
  <c r="E297" i="65"/>
  <c r="F297" i="65"/>
  <c r="G297" i="65"/>
  <c r="H297" i="65"/>
  <c r="J297" i="65"/>
  <c r="M297" i="65"/>
  <c r="B298" i="65"/>
  <c r="C298" i="65"/>
  <c r="D298" i="65"/>
  <c r="E298" i="65"/>
  <c r="F298" i="65"/>
  <c r="G298" i="65"/>
  <c r="H298" i="65"/>
  <c r="J298" i="65"/>
  <c r="M298" i="65"/>
  <c r="B299" i="65"/>
  <c r="C299" i="65"/>
  <c r="D299" i="65"/>
  <c r="E299" i="65"/>
  <c r="F299" i="65"/>
  <c r="G299" i="65"/>
  <c r="H299" i="65"/>
  <c r="J299" i="65"/>
  <c r="M299" i="65"/>
  <c r="B300" i="65"/>
  <c r="C300" i="65"/>
  <c r="D300" i="65"/>
  <c r="E300" i="65"/>
  <c r="F300" i="65"/>
  <c r="G300" i="65"/>
  <c r="H300" i="65"/>
  <c r="J300" i="65"/>
  <c r="M300" i="65"/>
  <c r="B301" i="65"/>
  <c r="C301" i="65"/>
  <c r="D301" i="65"/>
  <c r="E301" i="65"/>
  <c r="F301" i="65"/>
  <c r="G301" i="65"/>
  <c r="H301" i="65"/>
  <c r="J301" i="65"/>
  <c r="M301" i="65"/>
  <c r="B302" i="65"/>
  <c r="C302" i="65"/>
  <c r="D302" i="65"/>
  <c r="E302" i="65"/>
  <c r="F302" i="65"/>
  <c r="G302" i="65"/>
  <c r="H302" i="65"/>
  <c r="J302" i="65"/>
  <c r="M302" i="65"/>
  <c r="B303" i="65"/>
  <c r="C303" i="65"/>
  <c r="D303" i="65"/>
  <c r="E303" i="65"/>
  <c r="F303" i="65"/>
  <c r="G303" i="65"/>
  <c r="H303" i="65"/>
  <c r="J303" i="65"/>
  <c r="M303" i="65"/>
  <c r="B304" i="65"/>
  <c r="C304" i="65"/>
  <c r="D304" i="65"/>
  <c r="E304" i="65"/>
  <c r="F304" i="65"/>
  <c r="G304" i="65"/>
  <c r="H304" i="65"/>
  <c r="J304" i="65"/>
  <c r="M304" i="65"/>
  <c r="B305" i="65"/>
  <c r="C305" i="65"/>
  <c r="D305" i="65"/>
  <c r="E305" i="65"/>
  <c r="F305" i="65"/>
  <c r="G305" i="65"/>
  <c r="H305" i="65"/>
  <c r="J305" i="65"/>
  <c r="M305" i="65"/>
  <c r="B306" i="65"/>
  <c r="C306" i="65"/>
  <c r="D306" i="65"/>
  <c r="E306" i="65"/>
  <c r="F306" i="65"/>
  <c r="G306" i="65"/>
  <c r="H306" i="65"/>
  <c r="J306" i="65"/>
  <c r="M306" i="65"/>
  <c r="B307" i="65"/>
  <c r="C307" i="65"/>
  <c r="D307" i="65"/>
  <c r="E307" i="65"/>
  <c r="F307" i="65"/>
  <c r="G307" i="65"/>
  <c r="H307" i="65"/>
  <c r="J307" i="65"/>
  <c r="M307" i="65"/>
  <c r="B308" i="65"/>
  <c r="C308" i="65"/>
  <c r="D308" i="65"/>
  <c r="E308" i="65"/>
  <c r="F308" i="65"/>
  <c r="G308" i="65"/>
  <c r="H308" i="65"/>
  <c r="J308" i="65"/>
  <c r="M308" i="65"/>
  <c r="B309" i="65"/>
  <c r="C309" i="65"/>
  <c r="D309" i="65"/>
  <c r="E309" i="65"/>
  <c r="F309" i="65"/>
  <c r="G309" i="65"/>
  <c r="H309" i="65"/>
  <c r="J309" i="65"/>
  <c r="M309" i="65"/>
  <c r="B310" i="65"/>
  <c r="C310" i="65"/>
  <c r="D310" i="65"/>
  <c r="E310" i="65"/>
  <c r="F310" i="65"/>
  <c r="G310" i="65"/>
  <c r="H310" i="65"/>
  <c r="J310" i="65"/>
  <c r="M310" i="65"/>
  <c r="B311" i="65"/>
  <c r="C311" i="65"/>
  <c r="D311" i="65"/>
  <c r="E311" i="65"/>
  <c r="F311" i="65"/>
  <c r="G311" i="65"/>
  <c r="H311" i="65"/>
  <c r="J311" i="65"/>
  <c r="M311" i="65"/>
  <c r="B312" i="65"/>
  <c r="C312" i="65"/>
  <c r="D312" i="65"/>
  <c r="E312" i="65"/>
  <c r="F312" i="65"/>
  <c r="G312" i="65"/>
  <c r="H312" i="65"/>
  <c r="J312" i="65"/>
  <c r="M312" i="65"/>
  <c r="B313" i="65"/>
  <c r="C313" i="65"/>
  <c r="D313" i="65"/>
  <c r="E313" i="65"/>
  <c r="F313" i="65"/>
  <c r="G313" i="65"/>
  <c r="H313" i="65"/>
  <c r="J313" i="65"/>
  <c r="M313" i="65"/>
  <c r="B314" i="65"/>
  <c r="C314" i="65"/>
  <c r="D314" i="65"/>
  <c r="E314" i="65"/>
  <c r="F314" i="65"/>
  <c r="G314" i="65"/>
  <c r="H314" i="65"/>
  <c r="J314" i="65"/>
  <c r="M314" i="65"/>
  <c r="B315" i="65"/>
  <c r="C315" i="65"/>
  <c r="D315" i="65"/>
  <c r="E315" i="65"/>
  <c r="F315" i="65"/>
  <c r="G315" i="65"/>
  <c r="H315" i="65"/>
  <c r="J315" i="65"/>
  <c r="M315" i="65"/>
  <c r="B316" i="65"/>
  <c r="C316" i="65"/>
  <c r="D316" i="65"/>
  <c r="E316" i="65"/>
  <c r="F316" i="65"/>
  <c r="G316" i="65"/>
  <c r="H316" i="65"/>
  <c r="J316" i="65"/>
  <c r="M316" i="65"/>
  <c r="B317" i="65"/>
  <c r="C317" i="65"/>
  <c r="D317" i="65"/>
  <c r="E317" i="65"/>
  <c r="F317" i="65"/>
  <c r="G317" i="65"/>
  <c r="H317" i="65"/>
  <c r="J317" i="65"/>
  <c r="M317" i="65"/>
  <c r="B318" i="65"/>
  <c r="C318" i="65"/>
  <c r="D318" i="65"/>
  <c r="E318" i="65"/>
  <c r="F318" i="65"/>
  <c r="G318" i="65"/>
  <c r="H318" i="65"/>
  <c r="J318" i="65"/>
  <c r="M318" i="65"/>
  <c r="B319" i="65"/>
  <c r="C319" i="65"/>
  <c r="D319" i="65"/>
  <c r="E319" i="65"/>
  <c r="F319" i="65"/>
  <c r="G319" i="65"/>
  <c r="H319" i="65"/>
  <c r="J319" i="65"/>
  <c r="M319" i="65"/>
  <c r="B320" i="65"/>
  <c r="C320" i="65"/>
  <c r="D320" i="65"/>
  <c r="E320" i="65"/>
  <c r="F320" i="65"/>
  <c r="G320" i="65"/>
  <c r="H320" i="65"/>
  <c r="J320" i="65"/>
  <c r="M320" i="65"/>
  <c r="B321" i="65"/>
  <c r="C321" i="65"/>
  <c r="D321" i="65"/>
  <c r="E321" i="65"/>
  <c r="F321" i="65"/>
  <c r="G321" i="65"/>
  <c r="H321" i="65"/>
  <c r="J321" i="65"/>
  <c r="M321" i="65"/>
  <c r="B322" i="65"/>
  <c r="C322" i="65"/>
  <c r="D322" i="65"/>
  <c r="E322" i="65"/>
  <c r="F322" i="65"/>
  <c r="G322" i="65"/>
  <c r="H322" i="65"/>
  <c r="J322" i="65"/>
  <c r="M322" i="65"/>
  <c r="B323" i="65"/>
  <c r="C323" i="65"/>
  <c r="D323" i="65"/>
  <c r="E323" i="65"/>
  <c r="F323" i="65"/>
  <c r="G323" i="65"/>
  <c r="H323" i="65"/>
  <c r="J323" i="65"/>
  <c r="M323" i="65"/>
  <c r="B324" i="65"/>
  <c r="C324" i="65"/>
  <c r="D324" i="65"/>
  <c r="E324" i="65"/>
  <c r="F324" i="65"/>
  <c r="G324" i="65"/>
  <c r="H324" i="65"/>
  <c r="J324" i="65"/>
  <c r="M324" i="65"/>
  <c r="B325" i="65"/>
  <c r="C325" i="65"/>
  <c r="D325" i="65"/>
  <c r="E325" i="65"/>
  <c r="F325" i="65"/>
  <c r="G325" i="65"/>
  <c r="H325" i="65"/>
  <c r="I325" i="65" s="1"/>
  <c r="J325" i="65"/>
  <c r="M325" i="65"/>
  <c r="B326" i="65"/>
  <c r="C326" i="65"/>
  <c r="D326" i="65"/>
  <c r="E326" i="65"/>
  <c r="F326" i="65"/>
  <c r="G326" i="65"/>
  <c r="H326" i="65"/>
  <c r="J326" i="65"/>
  <c r="M326" i="65"/>
  <c r="B327" i="65"/>
  <c r="C327" i="65"/>
  <c r="D327" i="65"/>
  <c r="E327" i="65"/>
  <c r="F327" i="65"/>
  <c r="G327" i="65"/>
  <c r="H327" i="65"/>
  <c r="J327" i="65"/>
  <c r="M327" i="65"/>
  <c r="B328" i="65"/>
  <c r="C328" i="65"/>
  <c r="D328" i="65"/>
  <c r="E328" i="65"/>
  <c r="F328" i="65"/>
  <c r="G328" i="65"/>
  <c r="H328" i="65"/>
  <c r="J328" i="65"/>
  <c r="M328" i="65"/>
  <c r="B329" i="65"/>
  <c r="C329" i="65"/>
  <c r="D329" i="65"/>
  <c r="E329" i="65"/>
  <c r="F329" i="65"/>
  <c r="G329" i="65"/>
  <c r="H329" i="65"/>
  <c r="J329" i="65"/>
  <c r="M329" i="65"/>
  <c r="B330" i="65"/>
  <c r="C330" i="65"/>
  <c r="D330" i="65"/>
  <c r="E330" i="65"/>
  <c r="F330" i="65"/>
  <c r="G330" i="65"/>
  <c r="H330" i="65"/>
  <c r="J330" i="65"/>
  <c r="M330" i="65"/>
  <c r="B331" i="65"/>
  <c r="C331" i="65"/>
  <c r="D331" i="65"/>
  <c r="E331" i="65"/>
  <c r="F331" i="65"/>
  <c r="G331" i="65"/>
  <c r="H331" i="65"/>
  <c r="J331" i="65"/>
  <c r="M331" i="65"/>
  <c r="B332" i="65"/>
  <c r="C332" i="65"/>
  <c r="D332" i="65"/>
  <c r="E332" i="65"/>
  <c r="F332" i="65"/>
  <c r="G332" i="65"/>
  <c r="H332" i="65"/>
  <c r="J332" i="65"/>
  <c r="M332" i="65"/>
  <c r="B333" i="65"/>
  <c r="C333" i="65"/>
  <c r="D333" i="65"/>
  <c r="E333" i="65"/>
  <c r="F333" i="65"/>
  <c r="G333" i="65"/>
  <c r="H333" i="65"/>
  <c r="J333" i="65"/>
  <c r="M333" i="65"/>
  <c r="B334" i="65"/>
  <c r="C334" i="65"/>
  <c r="D334" i="65"/>
  <c r="E334" i="65"/>
  <c r="F334" i="65"/>
  <c r="G334" i="65"/>
  <c r="H334" i="65"/>
  <c r="J334" i="65"/>
  <c r="M334" i="65"/>
  <c r="B335" i="65"/>
  <c r="C335" i="65"/>
  <c r="D335" i="65"/>
  <c r="E335" i="65"/>
  <c r="F335" i="65"/>
  <c r="G335" i="65"/>
  <c r="H335" i="65"/>
  <c r="J335" i="65"/>
  <c r="M335" i="65"/>
  <c r="B336" i="65"/>
  <c r="C336" i="65"/>
  <c r="D336" i="65"/>
  <c r="E336" i="65"/>
  <c r="F336" i="65"/>
  <c r="G336" i="65"/>
  <c r="H336" i="65"/>
  <c r="J336" i="65"/>
  <c r="M336" i="65"/>
  <c r="B337" i="65"/>
  <c r="C337" i="65"/>
  <c r="D337" i="65"/>
  <c r="E337" i="65"/>
  <c r="F337" i="65"/>
  <c r="G337" i="65"/>
  <c r="H337" i="65"/>
  <c r="J337" i="65"/>
  <c r="M337" i="65"/>
  <c r="B338" i="65"/>
  <c r="C338" i="65"/>
  <c r="D338" i="65"/>
  <c r="E338" i="65"/>
  <c r="F338" i="65"/>
  <c r="G338" i="65"/>
  <c r="H338" i="65"/>
  <c r="J338" i="65"/>
  <c r="M338" i="65"/>
  <c r="B339" i="65"/>
  <c r="C339" i="65"/>
  <c r="D339" i="65"/>
  <c r="E339" i="65"/>
  <c r="F339" i="65"/>
  <c r="G339" i="65"/>
  <c r="H339" i="65"/>
  <c r="J339" i="65"/>
  <c r="M339" i="65"/>
  <c r="B340" i="65"/>
  <c r="C340" i="65"/>
  <c r="D340" i="65"/>
  <c r="E340" i="65"/>
  <c r="F340" i="65"/>
  <c r="G340" i="65"/>
  <c r="H340" i="65"/>
  <c r="J340" i="65"/>
  <c r="M340" i="65"/>
  <c r="B341" i="65"/>
  <c r="C341" i="65"/>
  <c r="D341" i="65"/>
  <c r="E341" i="65"/>
  <c r="F341" i="65"/>
  <c r="G341" i="65"/>
  <c r="H341" i="65"/>
  <c r="J341" i="65"/>
  <c r="M341" i="65"/>
  <c r="B342" i="65"/>
  <c r="C342" i="65"/>
  <c r="D342" i="65"/>
  <c r="E342" i="65"/>
  <c r="F342" i="65"/>
  <c r="G342" i="65"/>
  <c r="H342" i="65"/>
  <c r="J342" i="65"/>
  <c r="M342" i="65"/>
  <c r="B343" i="65"/>
  <c r="C343" i="65"/>
  <c r="D343" i="65"/>
  <c r="E343" i="65"/>
  <c r="F343" i="65"/>
  <c r="G343" i="65"/>
  <c r="H343" i="65"/>
  <c r="J343" i="65"/>
  <c r="M343" i="65"/>
  <c r="B344" i="65"/>
  <c r="C344" i="65"/>
  <c r="D344" i="65"/>
  <c r="E344" i="65"/>
  <c r="F344" i="65"/>
  <c r="G344" i="65"/>
  <c r="H344" i="65"/>
  <c r="J344" i="65"/>
  <c r="M344" i="65"/>
  <c r="B345" i="65"/>
  <c r="C345" i="65"/>
  <c r="D345" i="65"/>
  <c r="E345" i="65"/>
  <c r="F345" i="65"/>
  <c r="G345" i="65"/>
  <c r="H345" i="65"/>
  <c r="I345" i="65" s="1"/>
  <c r="J345" i="65"/>
  <c r="M345" i="65"/>
  <c r="B346" i="65"/>
  <c r="C346" i="65"/>
  <c r="D346" i="65"/>
  <c r="E346" i="65"/>
  <c r="F346" i="65"/>
  <c r="G346" i="65"/>
  <c r="H346" i="65"/>
  <c r="J346" i="65"/>
  <c r="M346" i="65"/>
  <c r="B347" i="65"/>
  <c r="C347" i="65"/>
  <c r="D347" i="65"/>
  <c r="E347" i="65"/>
  <c r="F347" i="65"/>
  <c r="G347" i="65"/>
  <c r="H347" i="65"/>
  <c r="J347" i="65"/>
  <c r="M347" i="65"/>
  <c r="B348" i="65"/>
  <c r="C348" i="65"/>
  <c r="D348" i="65"/>
  <c r="E348" i="65"/>
  <c r="F348" i="65"/>
  <c r="G348" i="65"/>
  <c r="H348" i="65"/>
  <c r="J348" i="65"/>
  <c r="M348" i="65"/>
  <c r="B349" i="65"/>
  <c r="C349" i="65"/>
  <c r="D349" i="65"/>
  <c r="E349" i="65"/>
  <c r="F349" i="65"/>
  <c r="G349" i="65"/>
  <c r="H349" i="65"/>
  <c r="J349" i="65"/>
  <c r="M349" i="65"/>
  <c r="B350" i="65"/>
  <c r="C350" i="65"/>
  <c r="D350" i="65"/>
  <c r="E350" i="65"/>
  <c r="F350" i="65"/>
  <c r="G350" i="65"/>
  <c r="H350" i="65"/>
  <c r="J350" i="65"/>
  <c r="M350" i="65"/>
  <c r="B351" i="65"/>
  <c r="C351" i="65"/>
  <c r="D351" i="65"/>
  <c r="E351" i="65"/>
  <c r="F351" i="65"/>
  <c r="G351" i="65"/>
  <c r="H351" i="65"/>
  <c r="J351" i="65"/>
  <c r="M351" i="65"/>
  <c r="B352" i="65"/>
  <c r="C352" i="65"/>
  <c r="D352" i="65"/>
  <c r="E352" i="65"/>
  <c r="F352" i="65"/>
  <c r="G352" i="65"/>
  <c r="H352" i="65"/>
  <c r="J352" i="65"/>
  <c r="M352" i="65"/>
  <c r="B353" i="65"/>
  <c r="C353" i="65"/>
  <c r="D353" i="65"/>
  <c r="E353" i="65"/>
  <c r="F353" i="65"/>
  <c r="G353" i="65"/>
  <c r="H353" i="65"/>
  <c r="J353" i="65"/>
  <c r="M353" i="65"/>
  <c r="B354" i="65"/>
  <c r="C354" i="65"/>
  <c r="D354" i="65"/>
  <c r="E354" i="65"/>
  <c r="F354" i="65"/>
  <c r="G354" i="65"/>
  <c r="H354" i="65"/>
  <c r="J354" i="65"/>
  <c r="M354" i="65"/>
  <c r="B355" i="65"/>
  <c r="C355" i="65"/>
  <c r="D355" i="65"/>
  <c r="E355" i="65"/>
  <c r="F355" i="65"/>
  <c r="G355" i="65"/>
  <c r="H355" i="65"/>
  <c r="J355" i="65"/>
  <c r="M355" i="65"/>
  <c r="B356" i="65"/>
  <c r="C356" i="65"/>
  <c r="D356" i="65"/>
  <c r="E356" i="65"/>
  <c r="F356" i="65"/>
  <c r="G356" i="65"/>
  <c r="H356" i="65"/>
  <c r="J356" i="65"/>
  <c r="M356" i="65"/>
  <c r="B357" i="65"/>
  <c r="C357" i="65"/>
  <c r="D357" i="65"/>
  <c r="E357" i="65"/>
  <c r="F357" i="65"/>
  <c r="G357" i="65"/>
  <c r="H357" i="65"/>
  <c r="J357" i="65"/>
  <c r="M357" i="65"/>
  <c r="B358" i="65"/>
  <c r="C358" i="65"/>
  <c r="D358" i="65"/>
  <c r="E358" i="65"/>
  <c r="F358" i="65"/>
  <c r="G358" i="65"/>
  <c r="H358" i="65"/>
  <c r="J358" i="65"/>
  <c r="M358" i="65"/>
  <c r="B359" i="65"/>
  <c r="C359" i="65"/>
  <c r="D359" i="65"/>
  <c r="E359" i="65"/>
  <c r="F359" i="65"/>
  <c r="G359" i="65"/>
  <c r="H359" i="65"/>
  <c r="J359" i="65"/>
  <c r="M359" i="65"/>
  <c r="B360" i="65"/>
  <c r="C360" i="65"/>
  <c r="D360" i="65"/>
  <c r="E360" i="65"/>
  <c r="F360" i="65"/>
  <c r="G360" i="65"/>
  <c r="H360" i="65"/>
  <c r="J360" i="65"/>
  <c r="M360" i="65"/>
  <c r="B361" i="65"/>
  <c r="C361" i="65"/>
  <c r="D361" i="65"/>
  <c r="E361" i="65"/>
  <c r="F361" i="65"/>
  <c r="G361" i="65"/>
  <c r="H361" i="65"/>
  <c r="J361" i="65"/>
  <c r="M361" i="65"/>
  <c r="B362" i="65"/>
  <c r="C362" i="65"/>
  <c r="D362" i="65"/>
  <c r="E362" i="65"/>
  <c r="F362" i="65"/>
  <c r="G362" i="65"/>
  <c r="H362" i="65"/>
  <c r="J362" i="65"/>
  <c r="M362" i="65"/>
  <c r="B363" i="65"/>
  <c r="C363" i="65"/>
  <c r="D363" i="65"/>
  <c r="E363" i="65"/>
  <c r="F363" i="65"/>
  <c r="G363" i="65"/>
  <c r="H363" i="65"/>
  <c r="J363" i="65"/>
  <c r="M363" i="65"/>
  <c r="B364" i="65"/>
  <c r="C364" i="65"/>
  <c r="D364" i="65"/>
  <c r="E364" i="65"/>
  <c r="F364" i="65"/>
  <c r="G364" i="65"/>
  <c r="H364" i="65"/>
  <c r="J364" i="65"/>
  <c r="M364" i="65"/>
  <c r="B365" i="65"/>
  <c r="C365" i="65"/>
  <c r="D365" i="65"/>
  <c r="E365" i="65"/>
  <c r="F365" i="65"/>
  <c r="G365" i="65"/>
  <c r="H365" i="65"/>
  <c r="J365" i="65"/>
  <c r="M365" i="65"/>
  <c r="B366" i="65"/>
  <c r="C366" i="65"/>
  <c r="D366" i="65"/>
  <c r="E366" i="65"/>
  <c r="F366" i="65"/>
  <c r="G366" i="65"/>
  <c r="H366" i="65"/>
  <c r="J366" i="65"/>
  <c r="M366" i="65"/>
  <c r="B367" i="65"/>
  <c r="C367" i="65"/>
  <c r="D367" i="65"/>
  <c r="E367" i="65"/>
  <c r="F367" i="65"/>
  <c r="G367" i="65"/>
  <c r="H367" i="65"/>
  <c r="J367" i="65"/>
  <c r="M367" i="65"/>
  <c r="B368" i="65"/>
  <c r="C368" i="65"/>
  <c r="D368" i="65"/>
  <c r="E368" i="65"/>
  <c r="F368" i="65"/>
  <c r="G368" i="65"/>
  <c r="H368" i="65"/>
  <c r="J368" i="65"/>
  <c r="M368" i="65"/>
  <c r="B369" i="65"/>
  <c r="C369" i="65"/>
  <c r="D369" i="65"/>
  <c r="E369" i="65"/>
  <c r="F369" i="65"/>
  <c r="G369" i="65"/>
  <c r="H369" i="65"/>
  <c r="J369" i="65"/>
  <c r="M369" i="65"/>
  <c r="B370" i="65"/>
  <c r="C370" i="65"/>
  <c r="D370" i="65"/>
  <c r="E370" i="65"/>
  <c r="F370" i="65"/>
  <c r="G370" i="65"/>
  <c r="H370" i="65"/>
  <c r="J370" i="65"/>
  <c r="M370" i="65"/>
  <c r="B371" i="65"/>
  <c r="C371" i="65"/>
  <c r="D371" i="65"/>
  <c r="E371" i="65"/>
  <c r="F371" i="65"/>
  <c r="G371" i="65"/>
  <c r="H371" i="65"/>
  <c r="J371" i="65"/>
  <c r="M371" i="65"/>
  <c r="B372" i="65"/>
  <c r="C372" i="65"/>
  <c r="D372" i="65"/>
  <c r="E372" i="65"/>
  <c r="F372" i="65"/>
  <c r="G372" i="65"/>
  <c r="H372" i="65"/>
  <c r="J372" i="65"/>
  <c r="M372" i="65"/>
  <c r="B373" i="65"/>
  <c r="C373" i="65"/>
  <c r="D373" i="65"/>
  <c r="E373" i="65"/>
  <c r="F373" i="65"/>
  <c r="G373" i="65"/>
  <c r="H373" i="65"/>
  <c r="J373" i="65"/>
  <c r="M373" i="65"/>
  <c r="B374" i="65"/>
  <c r="C374" i="65"/>
  <c r="D374" i="65"/>
  <c r="E374" i="65"/>
  <c r="F374" i="65"/>
  <c r="G374" i="65"/>
  <c r="H374" i="65"/>
  <c r="J374" i="65"/>
  <c r="M374" i="65"/>
  <c r="B375" i="65"/>
  <c r="C375" i="65"/>
  <c r="D375" i="65"/>
  <c r="E375" i="65"/>
  <c r="F375" i="65"/>
  <c r="G375" i="65"/>
  <c r="H375" i="65"/>
  <c r="J375" i="65"/>
  <c r="M375" i="65"/>
  <c r="B376" i="65"/>
  <c r="C376" i="65"/>
  <c r="D376" i="65"/>
  <c r="E376" i="65"/>
  <c r="F376" i="65"/>
  <c r="G376" i="65"/>
  <c r="H376" i="65"/>
  <c r="J376" i="65"/>
  <c r="M376" i="65"/>
  <c r="B377" i="65"/>
  <c r="C377" i="65"/>
  <c r="D377" i="65"/>
  <c r="E377" i="65"/>
  <c r="F377" i="65"/>
  <c r="G377" i="65"/>
  <c r="H377" i="65"/>
  <c r="J377" i="65"/>
  <c r="M377" i="65"/>
  <c r="B378" i="65"/>
  <c r="C378" i="65"/>
  <c r="D378" i="65"/>
  <c r="E378" i="65"/>
  <c r="F378" i="65"/>
  <c r="G378" i="65"/>
  <c r="H378" i="65"/>
  <c r="J378" i="65"/>
  <c r="M378" i="65"/>
  <c r="B379" i="65"/>
  <c r="C379" i="65"/>
  <c r="D379" i="65"/>
  <c r="E379" i="65"/>
  <c r="F379" i="65"/>
  <c r="G379" i="65"/>
  <c r="H379" i="65"/>
  <c r="J379" i="65"/>
  <c r="M379" i="65"/>
  <c r="B380" i="65"/>
  <c r="C380" i="65"/>
  <c r="D380" i="65"/>
  <c r="E380" i="65"/>
  <c r="F380" i="65"/>
  <c r="G380" i="65"/>
  <c r="H380" i="65"/>
  <c r="J380" i="65"/>
  <c r="M380" i="65"/>
  <c r="B381" i="65"/>
  <c r="C381" i="65"/>
  <c r="D381" i="65"/>
  <c r="E381" i="65"/>
  <c r="F381" i="65"/>
  <c r="G381" i="65"/>
  <c r="H381" i="65"/>
  <c r="J381" i="65"/>
  <c r="M381" i="65"/>
  <c r="B382" i="65"/>
  <c r="C382" i="65"/>
  <c r="D382" i="65"/>
  <c r="E382" i="65"/>
  <c r="F382" i="65"/>
  <c r="G382" i="65"/>
  <c r="H382" i="65"/>
  <c r="J382" i="65"/>
  <c r="M382" i="65"/>
  <c r="B383" i="65"/>
  <c r="C383" i="65"/>
  <c r="D383" i="65"/>
  <c r="E383" i="65"/>
  <c r="F383" i="65"/>
  <c r="G383" i="65"/>
  <c r="H383" i="65"/>
  <c r="J383" i="65"/>
  <c r="M383" i="65"/>
  <c r="B384" i="65"/>
  <c r="C384" i="65"/>
  <c r="D384" i="65"/>
  <c r="E384" i="65"/>
  <c r="F384" i="65"/>
  <c r="G384" i="65"/>
  <c r="H384" i="65"/>
  <c r="J384" i="65"/>
  <c r="M384" i="65"/>
  <c r="B385" i="65"/>
  <c r="C385" i="65"/>
  <c r="D385" i="65"/>
  <c r="E385" i="65"/>
  <c r="F385" i="65"/>
  <c r="G385" i="65"/>
  <c r="H385" i="65"/>
  <c r="J385" i="65"/>
  <c r="M385" i="65"/>
  <c r="B386" i="65"/>
  <c r="C386" i="65"/>
  <c r="D386" i="65"/>
  <c r="E386" i="65"/>
  <c r="F386" i="65"/>
  <c r="G386" i="65"/>
  <c r="H386" i="65"/>
  <c r="J386" i="65"/>
  <c r="M386" i="65"/>
  <c r="B387" i="65"/>
  <c r="C387" i="65"/>
  <c r="D387" i="65"/>
  <c r="E387" i="65"/>
  <c r="F387" i="65"/>
  <c r="G387" i="65"/>
  <c r="H387" i="65"/>
  <c r="J387" i="65"/>
  <c r="M387" i="65"/>
  <c r="B388" i="65"/>
  <c r="C388" i="65"/>
  <c r="D388" i="65"/>
  <c r="E388" i="65"/>
  <c r="F388" i="65"/>
  <c r="G388" i="65"/>
  <c r="H388" i="65"/>
  <c r="J388" i="65"/>
  <c r="M388" i="65"/>
  <c r="B389" i="65"/>
  <c r="C389" i="65"/>
  <c r="D389" i="65"/>
  <c r="E389" i="65"/>
  <c r="F389" i="65"/>
  <c r="G389" i="65"/>
  <c r="H389" i="65"/>
  <c r="J389" i="65"/>
  <c r="M389" i="65"/>
  <c r="B390" i="65"/>
  <c r="C390" i="65"/>
  <c r="D390" i="65"/>
  <c r="E390" i="65"/>
  <c r="F390" i="65"/>
  <c r="G390" i="65"/>
  <c r="H390" i="65"/>
  <c r="J390" i="65"/>
  <c r="M390" i="65"/>
  <c r="B391" i="65"/>
  <c r="C391" i="65"/>
  <c r="D391" i="65"/>
  <c r="E391" i="65"/>
  <c r="F391" i="65"/>
  <c r="G391" i="65"/>
  <c r="H391" i="65"/>
  <c r="J391" i="65"/>
  <c r="M391" i="65"/>
  <c r="B392" i="65"/>
  <c r="C392" i="65"/>
  <c r="D392" i="65"/>
  <c r="E392" i="65"/>
  <c r="F392" i="65"/>
  <c r="G392" i="65"/>
  <c r="H392" i="65"/>
  <c r="J392" i="65"/>
  <c r="M392" i="65"/>
  <c r="B393" i="65"/>
  <c r="C393" i="65"/>
  <c r="D393" i="65"/>
  <c r="E393" i="65"/>
  <c r="F393" i="65"/>
  <c r="G393" i="65"/>
  <c r="H393" i="65"/>
  <c r="J393" i="65"/>
  <c r="M393" i="65"/>
  <c r="B10" i="65"/>
  <c r="C10" i="65"/>
  <c r="D10" i="65"/>
  <c r="E10" i="65"/>
  <c r="F10" i="65"/>
  <c r="G10" i="65"/>
  <c r="H10" i="65"/>
  <c r="J10" i="65"/>
  <c r="M10" i="65"/>
  <c r="B11" i="65"/>
  <c r="C11" i="65"/>
  <c r="D11" i="65"/>
  <c r="E11" i="65"/>
  <c r="F11" i="65"/>
  <c r="G11" i="65"/>
  <c r="H11" i="65"/>
  <c r="J11" i="65"/>
  <c r="M11" i="65"/>
  <c r="B12" i="65"/>
  <c r="C12" i="65"/>
  <c r="D12" i="65"/>
  <c r="E12" i="65"/>
  <c r="F12" i="65"/>
  <c r="G12" i="65"/>
  <c r="H12" i="65"/>
  <c r="J12" i="65"/>
  <c r="M12" i="65"/>
  <c r="B13" i="65"/>
  <c r="C13" i="65"/>
  <c r="D13" i="65"/>
  <c r="E13" i="65"/>
  <c r="F13" i="65"/>
  <c r="G13" i="65"/>
  <c r="H13" i="65"/>
  <c r="J13" i="65"/>
  <c r="M13" i="65"/>
  <c r="B14" i="65"/>
  <c r="C14" i="65"/>
  <c r="D14" i="65"/>
  <c r="E14" i="65"/>
  <c r="F14" i="65"/>
  <c r="G14" i="65"/>
  <c r="H14" i="65"/>
  <c r="J14" i="65"/>
  <c r="M14" i="65"/>
  <c r="B15" i="65"/>
  <c r="C15" i="65"/>
  <c r="D15" i="65"/>
  <c r="E15" i="65"/>
  <c r="F15" i="65"/>
  <c r="G15" i="65"/>
  <c r="H15" i="65"/>
  <c r="J15" i="65"/>
  <c r="M15" i="65"/>
  <c r="B16" i="65"/>
  <c r="C16" i="65"/>
  <c r="D16" i="65"/>
  <c r="E16" i="65"/>
  <c r="F16" i="65"/>
  <c r="G16" i="65"/>
  <c r="H16" i="65"/>
  <c r="J16" i="65"/>
  <c r="M16" i="65"/>
  <c r="B17" i="65"/>
  <c r="C17" i="65"/>
  <c r="D17" i="65"/>
  <c r="E17" i="65"/>
  <c r="F17" i="65"/>
  <c r="G17" i="65"/>
  <c r="H17" i="65"/>
  <c r="J17" i="65"/>
  <c r="M17" i="65"/>
  <c r="B18" i="65"/>
  <c r="C18" i="65"/>
  <c r="D18" i="65"/>
  <c r="E18" i="65"/>
  <c r="F18" i="65"/>
  <c r="G18" i="65"/>
  <c r="H18" i="65"/>
  <c r="J18" i="65"/>
  <c r="M18" i="65"/>
  <c r="B19" i="65"/>
  <c r="C19" i="65"/>
  <c r="D19" i="65"/>
  <c r="E19" i="65"/>
  <c r="F19" i="65"/>
  <c r="G19" i="65"/>
  <c r="H19" i="65"/>
  <c r="J19" i="65"/>
  <c r="M19" i="65"/>
  <c r="B20" i="65"/>
  <c r="C20" i="65"/>
  <c r="D20" i="65"/>
  <c r="E20" i="65"/>
  <c r="F20" i="65"/>
  <c r="G20" i="65"/>
  <c r="H20" i="65"/>
  <c r="J20" i="65"/>
  <c r="M20" i="65"/>
  <c r="B21" i="65"/>
  <c r="C21" i="65"/>
  <c r="D21" i="65"/>
  <c r="E21" i="65"/>
  <c r="F21" i="65"/>
  <c r="G21" i="65"/>
  <c r="H21" i="65"/>
  <c r="J21" i="65"/>
  <c r="M21" i="65"/>
  <c r="B22" i="65"/>
  <c r="C22" i="65"/>
  <c r="D22" i="65"/>
  <c r="E22" i="65"/>
  <c r="F22" i="65"/>
  <c r="G22" i="65"/>
  <c r="H22" i="65"/>
  <c r="J22" i="65"/>
  <c r="M22" i="65"/>
  <c r="B23" i="65"/>
  <c r="C23" i="65"/>
  <c r="D23" i="65"/>
  <c r="E23" i="65"/>
  <c r="F23" i="65"/>
  <c r="G23" i="65"/>
  <c r="H23" i="65"/>
  <c r="J23" i="65"/>
  <c r="M23" i="65"/>
  <c r="B24" i="65"/>
  <c r="C24" i="65"/>
  <c r="D24" i="65"/>
  <c r="E24" i="65"/>
  <c r="F24" i="65"/>
  <c r="G24" i="65"/>
  <c r="H24" i="65"/>
  <c r="J24" i="65"/>
  <c r="M24" i="65"/>
  <c r="B25" i="65"/>
  <c r="C25" i="65"/>
  <c r="D25" i="65"/>
  <c r="E25" i="65"/>
  <c r="F25" i="65"/>
  <c r="G25" i="65"/>
  <c r="H25" i="65"/>
  <c r="J25" i="65"/>
  <c r="M25" i="65"/>
  <c r="B26" i="65"/>
  <c r="C26" i="65"/>
  <c r="D26" i="65"/>
  <c r="E26" i="65"/>
  <c r="F26" i="65"/>
  <c r="G26" i="65"/>
  <c r="H26" i="65"/>
  <c r="J26" i="65"/>
  <c r="M26" i="65"/>
  <c r="B27" i="65"/>
  <c r="C27" i="65"/>
  <c r="D27" i="65"/>
  <c r="E27" i="65"/>
  <c r="F27" i="65"/>
  <c r="G27" i="65"/>
  <c r="H27" i="65"/>
  <c r="J27" i="65"/>
  <c r="M27" i="65"/>
  <c r="B28" i="65"/>
  <c r="C28" i="65"/>
  <c r="D28" i="65"/>
  <c r="E28" i="65"/>
  <c r="F28" i="65"/>
  <c r="G28" i="65"/>
  <c r="H28" i="65"/>
  <c r="J28" i="65"/>
  <c r="M28" i="65"/>
  <c r="B29" i="65"/>
  <c r="C29" i="65"/>
  <c r="D29" i="65"/>
  <c r="E29" i="65"/>
  <c r="F29" i="65"/>
  <c r="G29" i="65"/>
  <c r="H29" i="65"/>
  <c r="J29" i="65"/>
  <c r="M29" i="65"/>
  <c r="B30" i="65"/>
  <c r="C30" i="65"/>
  <c r="D30" i="65"/>
  <c r="E30" i="65"/>
  <c r="F30" i="65"/>
  <c r="G30" i="65"/>
  <c r="H30" i="65"/>
  <c r="J30" i="65"/>
  <c r="M30" i="65"/>
  <c r="B31" i="65"/>
  <c r="C31" i="65"/>
  <c r="D31" i="65"/>
  <c r="E31" i="65"/>
  <c r="F31" i="65"/>
  <c r="G31" i="65"/>
  <c r="H31" i="65"/>
  <c r="J31" i="65"/>
  <c r="M31" i="65"/>
  <c r="B32" i="65"/>
  <c r="C32" i="65"/>
  <c r="D32" i="65"/>
  <c r="E32" i="65"/>
  <c r="F32" i="65"/>
  <c r="G32" i="65"/>
  <c r="H32" i="65"/>
  <c r="J32" i="65"/>
  <c r="M32" i="65"/>
  <c r="B33" i="65"/>
  <c r="C33" i="65"/>
  <c r="D33" i="65"/>
  <c r="E33" i="65"/>
  <c r="F33" i="65"/>
  <c r="G33" i="65"/>
  <c r="H33" i="65"/>
  <c r="J33" i="65"/>
  <c r="M33" i="65"/>
  <c r="B34" i="65"/>
  <c r="C34" i="65"/>
  <c r="D34" i="65"/>
  <c r="E34" i="65"/>
  <c r="F34" i="65"/>
  <c r="G34" i="65"/>
  <c r="H34" i="65"/>
  <c r="J34" i="65"/>
  <c r="M34" i="65"/>
  <c r="B35" i="65"/>
  <c r="C35" i="65"/>
  <c r="D35" i="65"/>
  <c r="E35" i="65"/>
  <c r="F35" i="65"/>
  <c r="G35" i="65"/>
  <c r="H35" i="65"/>
  <c r="J35" i="65"/>
  <c r="M35" i="65"/>
  <c r="B36" i="65"/>
  <c r="C36" i="65"/>
  <c r="D36" i="65"/>
  <c r="E36" i="65"/>
  <c r="F36" i="65"/>
  <c r="G36" i="65"/>
  <c r="H36" i="65"/>
  <c r="J36" i="65"/>
  <c r="M36" i="65"/>
  <c r="B37" i="65"/>
  <c r="C37" i="65"/>
  <c r="D37" i="65"/>
  <c r="E37" i="65"/>
  <c r="F37" i="65"/>
  <c r="G37" i="65"/>
  <c r="H37" i="65"/>
  <c r="J37" i="65"/>
  <c r="M37" i="65"/>
  <c r="B38" i="65"/>
  <c r="C38" i="65"/>
  <c r="D38" i="65"/>
  <c r="E38" i="65"/>
  <c r="F38" i="65"/>
  <c r="G38" i="65"/>
  <c r="H38" i="65"/>
  <c r="J38" i="65"/>
  <c r="M38" i="65"/>
  <c r="B39" i="65"/>
  <c r="C39" i="65"/>
  <c r="D39" i="65"/>
  <c r="E39" i="65"/>
  <c r="F39" i="65"/>
  <c r="G39" i="65"/>
  <c r="H39" i="65"/>
  <c r="J39" i="65"/>
  <c r="M39" i="65"/>
  <c r="B40" i="65"/>
  <c r="C40" i="65"/>
  <c r="D40" i="65"/>
  <c r="E40" i="65"/>
  <c r="F40" i="65"/>
  <c r="G40" i="65"/>
  <c r="H40" i="65"/>
  <c r="J40" i="65"/>
  <c r="M40" i="65"/>
  <c r="B41" i="65"/>
  <c r="C41" i="65"/>
  <c r="D41" i="65"/>
  <c r="E41" i="65"/>
  <c r="F41" i="65"/>
  <c r="G41" i="65"/>
  <c r="H41" i="65"/>
  <c r="J41" i="65"/>
  <c r="M41" i="65"/>
  <c r="B42" i="65"/>
  <c r="C42" i="65"/>
  <c r="D42" i="65"/>
  <c r="E42" i="65"/>
  <c r="F42" i="65"/>
  <c r="G42" i="65"/>
  <c r="H42" i="65"/>
  <c r="J42" i="65"/>
  <c r="M42" i="65"/>
  <c r="B43" i="65"/>
  <c r="C43" i="65"/>
  <c r="D43" i="65"/>
  <c r="E43" i="65"/>
  <c r="F43" i="65"/>
  <c r="G43" i="65"/>
  <c r="H43" i="65"/>
  <c r="J43" i="65"/>
  <c r="M43" i="65"/>
  <c r="B44" i="65"/>
  <c r="C44" i="65"/>
  <c r="D44" i="65"/>
  <c r="E44" i="65"/>
  <c r="F44" i="65"/>
  <c r="G44" i="65"/>
  <c r="H44" i="65"/>
  <c r="J44" i="65"/>
  <c r="M44" i="65"/>
  <c r="B45" i="65"/>
  <c r="C45" i="65"/>
  <c r="D45" i="65"/>
  <c r="E45" i="65"/>
  <c r="F45" i="65"/>
  <c r="G45" i="65"/>
  <c r="H45" i="65"/>
  <c r="J45" i="65"/>
  <c r="M45" i="65"/>
  <c r="B46" i="65"/>
  <c r="C46" i="65"/>
  <c r="D46" i="65"/>
  <c r="E46" i="65"/>
  <c r="F46" i="65"/>
  <c r="G46" i="65"/>
  <c r="H46" i="65"/>
  <c r="J46" i="65"/>
  <c r="M46" i="65"/>
  <c r="B47" i="65"/>
  <c r="C47" i="65"/>
  <c r="D47" i="65"/>
  <c r="E47" i="65"/>
  <c r="F47" i="65"/>
  <c r="G47" i="65"/>
  <c r="H47" i="65"/>
  <c r="J47" i="65"/>
  <c r="M47" i="65"/>
  <c r="B48" i="65"/>
  <c r="C48" i="65"/>
  <c r="D48" i="65"/>
  <c r="E48" i="65"/>
  <c r="F48" i="65"/>
  <c r="G48" i="65"/>
  <c r="H48" i="65"/>
  <c r="J48" i="65"/>
  <c r="M48" i="65"/>
  <c r="B49" i="65"/>
  <c r="C49" i="65"/>
  <c r="D49" i="65"/>
  <c r="E49" i="65"/>
  <c r="F49" i="65"/>
  <c r="G49" i="65"/>
  <c r="H49" i="65"/>
  <c r="J49" i="65"/>
  <c r="M49" i="65"/>
  <c r="B50" i="65"/>
  <c r="C50" i="65"/>
  <c r="D50" i="65"/>
  <c r="E50" i="65"/>
  <c r="F50" i="65"/>
  <c r="G50" i="65"/>
  <c r="H50" i="65"/>
  <c r="J50" i="65"/>
  <c r="M50" i="65"/>
  <c r="B51" i="65"/>
  <c r="C51" i="65"/>
  <c r="D51" i="65"/>
  <c r="E51" i="65"/>
  <c r="F51" i="65"/>
  <c r="G51" i="65"/>
  <c r="H51" i="65"/>
  <c r="J51" i="65"/>
  <c r="M51" i="65"/>
  <c r="B52" i="65"/>
  <c r="C52" i="65"/>
  <c r="D52" i="65"/>
  <c r="E52" i="65"/>
  <c r="F52" i="65"/>
  <c r="G52" i="65"/>
  <c r="H52" i="65"/>
  <c r="J52" i="65"/>
  <c r="M52" i="65"/>
  <c r="B53" i="65"/>
  <c r="C53" i="65"/>
  <c r="D53" i="65"/>
  <c r="E53" i="65"/>
  <c r="F53" i="65"/>
  <c r="G53" i="65"/>
  <c r="H53" i="65"/>
  <c r="J53" i="65"/>
  <c r="M53" i="65"/>
  <c r="B54" i="65"/>
  <c r="C54" i="65"/>
  <c r="D54" i="65"/>
  <c r="E54" i="65"/>
  <c r="F54" i="65"/>
  <c r="G54" i="65"/>
  <c r="H54" i="65"/>
  <c r="J54" i="65"/>
  <c r="M54" i="65"/>
  <c r="B55" i="65"/>
  <c r="C55" i="65"/>
  <c r="D55" i="65"/>
  <c r="E55" i="65"/>
  <c r="F55" i="65"/>
  <c r="G55" i="65"/>
  <c r="H55" i="65"/>
  <c r="J55" i="65"/>
  <c r="M55" i="65"/>
  <c r="B56" i="65"/>
  <c r="C56" i="65"/>
  <c r="D56" i="65"/>
  <c r="E56" i="65"/>
  <c r="F56" i="65"/>
  <c r="G56" i="65"/>
  <c r="H56" i="65"/>
  <c r="J56" i="65"/>
  <c r="M56" i="65"/>
  <c r="B57" i="65"/>
  <c r="C57" i="65"/>
  <c r="D57" i="65"/>
  <c r="E57" i="65"/>
  <c r="F57" i="65"/>
  <c r="G57" i="65"/>
  <c r="H57" i="65"/>
  <c r="J57" i="65"/>
  <c r="M57" i="65"/>
  <c r="B58" i="65"/>
  <c r="C58" i="65"/>
  <c r="D58" i="65"/>
  <c r="E58" i="65"/>
  <c r="F58" i="65"/>
  <c r="G58" i="65"/>
  <c r="H58" i="65"/>
  <c r="J58" i="65"/>
  <c r="M58" i="65"/>
  <c r="B59" i="65"/>
  <c r="C59" i="65"/>
  <c r="D59" i="65"/>
  <c r="E59" i="65"/>
  <c r="F59" i="65"/>
  <c r="G59" i="65"/>
  <c r="H59" i="65"/>
  <c r="J59" i="65"/>
  <c r="M59" i="65"/>
  <c r="B60" i="65"/>
  <c r="C60" i="65"/>
  <c r="D60" i="65"/>
  <c r="E60" i="65"/>
  <c r="F60" i="65"/>
  <c r="G60" i="65"/>
  <c r="H60" i="65"/>
  <c r="J60" i="65"/>
  <c r="M60" i="65"/>
  <c r="B61" i="65"/>
  <c r="C61" i="65"/>
  <c r="D61" i="65"/>
  <c r="E61" i="65"/>
  <c r="F61" i="65"/>
  <c r="G61" i="65"/>
  <c r="H61" i="65"/>
  <c r="J61" i="65"/>
  <c r="M61" i="65"/>
  <c r="B62" i="65"/>
  <c r="C62" i="65"/>
  <c r="D62" i="65"/>
  <c r="E62" i="65"/>
  <c r="F62" i="65"/>
  <c r="G62" i="65"/>
  <c r="H62" i="65"/>
  <c r="J62" i="65"/>
  <c r="M62" i="65"/>
  <c r="B63" i="65"/>
  <c r="C63" i="65"/>
  <c r="D63" i="65"/>
  <c r="E63" i="65"/>
  <c r="F63" i="65"/>
  <c r="G63" i="65"/>
  <c r="H63" i="65"/>
  <c r="J63" i="65"/>
  <c r="M63" i="65"/>
  <c r="B64" i="65"/>
  <c r="C64" i="65"/>
  <c r="D64" i="65"/>
  <c r="E64" i="65"/>
  <c r="F64" i="65"/>
  <c r="G64" i="65"/>
  <c r="H64" i="65"/>
  <c r="J64" i="65"/>
  <c r="M64" i="65"/>
  <c r="B65" i="65"/>
  <c r="C65" i="65"/>
  <c r="D65" i="65"/>
  <c r="E65" i="65"/>
  <c r="F65" i="65"/>
  <c r="G65" i="65"/>
  <c r="H65" i="65"/>
  <c r="J65" i="65"/>
  <c r="M65" i="65"/>
  <c r="B66" i="65"/>
  <c r="C66" i="65"/>
  <c r="D66" i="65"/>
  <c r="E66" i="65"/>
  <c r="F66" i="65"/>
  <c r="G66" i="65"/>
  <c r="H66" i="65"/>
  <c r="J66" i="65"/>
  <c r="M66" i="65"/>
  <c r="B67" i="65"/>
  <c r="C67" i="65"/>
  <c r="D67" i="65"/>
  <c r="E67" i="65"/>
  <c r="F67" i="65"/>
  <c r="G67" i="65"/>
  <c r="H67" i="65"/>
  <c r="J67" i="65"/>
  <c r="M67" i="65"/>
  <c r="B68" i="65"/>
  <c r="C68" i="65"/>
  <c r="D68" i="65"/>
  <c r="E68" i="65"/>
  <c r="F68" i="65"/>
  <c r="G68" i="65"/>
  <c r="H68" i="65"/>
  <c r="J68" i="65"/>
  <c r="M68" i="65"/>
  <c r="B69" i="65"/>
  <c r="C69" i="65"/>
  <c r="D69" i="65"/>
  <c r="E69" i="65"/>
  <c r="F69" i="65"/>
  <c r="G69" i="65"/>
  <c r="H69" i="65"/>
  <c r="J69" i="65"/>
  <c r="M69" i="65"/>
  <c r="B70" i="65"/>
  <c r="C70" i="65"/>
  <c r="D70" i="65"/>
  <c r="E70" i="65"/>
  <c r="F70" i="65"/>
  <c r="G70" i="65"/>
  <c r="H70" i="65"/>
  <c r="J70" i="65"/>
  <c r="M70" i="65"/>
  <c r="B71" i="65"/>
  <c r="C71" i="65"/>
  <c r="D71" i="65"/>
  <c r="E71" i="65"/>
  <c r="F71" i="65"/>
  <c r="G71" i="65"/>
  <c r="H71" i="65"/>
  <c r="J71" i="65"/>
  <c r="M71" i="65"/>
  <c r="B72" i="65"/>
  <c r="C72" i="65"/>
  <c r="D72" i="65"/>
  <c r="E72" i="65"/>
  <c r="F72" i="65"/>
  <c r="G72" i="65"/>
  <c r="H72" i="65"/>
  <c r="J72" i="65"/>
  <c r="M72" i="65"/>
  <c r="B73" i="65"/>
  <c r="C73" i="65"/>
  <c r="D73" i="65"/>
  <c r="E73" i="65"/>
  <c r="F73" i="65"/>
  <c r="G73" i="65"/>
  <c r="H73" i="65"/>
  <c r="J73" i="65"/>
  <c r="M73" i="65"/>
  <c r="B74" i="65"/>
  <c r="C74" i="65"/>
  <c r="D74" i="65"/>
  <c r="E74" i="65"/>
  <c r="F74" i="65"/>
  <c r="G74" i="65"/>
  <c r="H74" i="65"/>
  <c r="J74" i="65"/>
  <c r="M74" i="65"/>
  <c r="B75" i="65"/>
  <c r="C75" i="65"/>
  <c r="D75" i="65"/>
  <c r="E75" i="65"/>
  <c r="F75" i="65"/>
  <c r="G75" i="65"/>
  <c r="H75" i="65"/>
  <c r="J75" i="65"/>
  <c r="M75" i="65"/>
  <c r="B76" i="65"/>
  <c r="C76" i="65"/>
  <c r="D76" i="65"/>
  <c r="E76" i="65"/>
  <c r="F76" i="65"/>
  <c r="G76" i="65"/>
  <c r="H76" i="65"/>
  <c r="J76" i="65"/>
  <c r="M76" i="65"/>
  <c r="B77" i="65"/>
  <c r="C77" i="65"/>
  <c r="D77" i="65"/>
  <c r="E77" i="65"/>
  <c r="F77" i="65"/>
  <c r="G77" i="65"/>
  <c r="H77" i="65"/>
  <c r="J77" i="65"/>
  <c r="M77" i="65"/>
  <c r="B78" i="65"/>
  <c r="C78" i="65"/>
  <c r="D78" i="65"/>
  <c r="E78" i="65"/>
  <c r="F78" i="65"/>
  <c r="G78" i="65"/>
  <c r="H78" i="65"/>
  <c r="J78" i="65"/>
  <c r="M78" i="65"/>
  <c r="B79" i="65"/>
  <c r="C79" i="65"/>
  <c r="D79" i="65"/>
  <c r="E79" i="65"/>
  <c r="F79" i="65"/>
  <c r="G79" i="65"/>
  <c r="H79" i="65"/>
  <c r="J79" i="65"/>
  <c r="M79" i="65"/>
  <c r="B80" i="65"/>
  <c r="C80" i="65"/>
  <c r="D80" i="65"/>
  <c r="E80" i="65"/>
  <c r="F80" i="65"/>
  <c r="G80" i="65"/>
  <c r="H80" i="65"/>
  <c r="J80" i="65"/>
  <c r="M80" i="65"/>
  <c r="B81" i="65"/>
  <c r="C81" i="65"/>
  <c r="D81" i="65"/>
  <c r="E81" i="65"/>
  <c r="F81" i="65"/>
  <c r="G81" i="65"/>
  <c r="H81" i="65"/>
  <c r="J81" i="65"/>
  <c r="M81" i="65"/>
  <c r="B82" i="65"/>
  <c r="C82" i="65"/>
  <c r="D82" i="65"/>
  <c r="E82" i="65"/>
  <c r="F82" i="65"/>
  <c r="G82" i="65"/>
  <c r="H82" i="65"/>
  <c r="J82" i="65"/>
  <c r="M82" i="65"/>
  <c r="B83" i="65"/>
  <c r="C83" i="65"/>
  <c r="D83" i="65"/>
  <c r="E83" i="65"/>
  <c r="F83" i="65"/>
  <c r="G83" i="65"/>
  <c r="H83" i="65"/>
  <c r="J83" i="65"/>
  <c r="M83" i="65"/>
  <c r="B84" i="65"/>
  <c r="C84" i="65"/>
  <c r="D84" i="65"/>
  <c r="E84" i="65"/>
  <c r="F84" i="65"/>
  <c r="G84" i="65"/>
  <c r="H84" i="65"/>
  <c r="J84" i="65"/>
  <c r="M84" i="65"/>
  <c r="B85" i="65"/>
  <c r="C85" i="65"/>
  <c r="D85" i="65"/>
  <c r="E85" i="65"/>
  <c r="F85" i="65"/>
  <c r="G85" i="65"/>
  <c r="H85" i="65"/>
  <c r="J85" i="65"/>
  <c r="M85" i="65"/>
  <c r="B86" i="65"/>
  <c r="C86" i="65"/>
  <c r="D86" i="65"/>
  <c r="E86" i="65"/>
  <c r="F86" i="65"/>
  <c r="G86" i="65"/>
  <c r="H86" i="65"/>
  <c r="J86" i="65"/>
  <c r="M86" i="65"/>
  <c r="B87" i="65"/>
  <c r="C87" i="65"/>
  <c r="D87" i="65"/>
  <c r="E87" i="65"/>
  <c r="F87" i="65"/>
  <c r="G87" i="65"/>
  <c r="H87" i="65"/>
  <c r="J87" i="65"/>
  <c r="M87" i="65"/>
  <c r="B88" i="65"/>
  <c r="C88" i="65"/>
  <c r="D88" i="65"/>
  <c r="E88" i="65"/>
  <c r="F88" i="65"/>
  <c r="G88" i="65"/>
  <c r="H88" i="65"/>
  <c r="J88" i="65"/>
  <c r="M88" i="65"/>
  <c r="B89" i="65"/>
  <c r="C89" i="65"/>
  <c r="D89" i="65"/>
  <c r="E89" i="65"/>
  <c r="F89" i="65"/>
  <c r="G89" i="65"/>
  <c r="H89" i="65"/>
  <c r="J89" i="65"/>
  <c r="M89" i="65"/>
  <c r="B90" i="65"/>
  <c r="C90" i="65"/>
  <c r="D90" i="65"/>
  <c r="E90" i="65"/>
  <c r="F90" i="65"/>
  <c r="G90" i="65"/>
  <c r="H90" i="65"/>
  <c r="J90" i="65"/>
  <c r="M90" i="65"/>
  <c r="B91" i="65"/>
  <c r="C91" i="65"/>
  <c r="D91" i="65"/>
  <c r="E91" i="65"/>
  <c r="F91" i="65"/>
  <c r="G91" i="65"/>
  <c r="H91" i="65"/>
  <c r="J91" i="65"/>
  <c r="M91" i="65"/>
  <c r="B92" i="65"/>
  <c r="C92" i="65"/>
  <c r="D92" i="65"/>
  <c r="E92" i="65"/>
  <c r="F92" i="65"/>
  <c r="G92" i="65"/>
  <c r="H92" i="65"/>
  <c r="J92" i="65"/>
  <c r="M92" i="65"/>
  <c r="B93" i="65"/>
  <c r="C93" i="65"/>
  <c r="D93" i="65"/>
  <c r="E93" i="65"/>
  <c r="F93" i="65"/>
  <c r="G93" i="65"/>
  <c r="H93" i="65"/>
  <c r="J93" i="65"/>
  <c r="M93" i="65"/>
  <c r="B94" i="65"/>
  <c r="C94" i="65"/>
  <c r="D94" i="65"/>
  <c r="E94" i="65"/>
  <c r="F94" i="65"/>
  <c r="G94" i="65"/>
  <c r="H94" i="65"/>
  <c r="J94" i="65"/>
  <c r="M94" i="65"/>
  <c r="B95" i="65"/>
  <c r="C95" i="65"/>
  <c r="D95" i="65"/>
  <c r="E95" i="65"/>
  <c r="F95" i="65"/>
  <c r="G95" i="65"/>
  <c r="H95" i="65"/>
  <c r="J95" i="65"/>
  <c r="M95" i="65"/>
  <c r="B96" i="65"/>
  <c r="C96" i="65"/>
  <c r="D96" i="65"/>
  <c r="E96" i="65"/>
  <c r="F96" i="65"/>
  <c r="G96" i="65"/>
  <c r="H96" i="65"/>
  <c r="J96" i="65"/>
  <c r="M96" i="65"/>
  <c r="B97" i="65"/>
  <c r="C97" i="65"/>
  <c r="D97" i="65"/>
  <c r="E97" i="65"/>
  <c r="F97" i="65"/>
  <c r="G97" i="65"/>
  <c r="H97" i="65"/>
  <c r="J97" i="65"/>
  <c r="M97" i="65"/>
  <c r="B98" i="65"/>
  <c r="C98" i="65"/>
  <c r="D98" i="65"/>
  <c r="E98" i="65"/>
  <c r="F98" i="65"/>
  <c r="G98" i="65"/>
  <c r="H98" i="65"/>
  <c r="J98" i="65"/>
  <c r="M98" i="65"/>
  <c r="B99" i="65"/>
  <c r="C99" i="65"/>
  <c r="D99" i="65"/>
  <c r="E99" i="65"/>
  <c r="F99" i="65"/>
  <c r="G99" i="65"/>
  <c r="H99" i="65"/>
  <c r="J99" i="65"/>
  <c r="M99" i="65"/>
  <c r="B100" i="65"/>
  <c r="C100" i="65"/>
  <c r="D100" i="65"/>
  <c r="E100" i="65"/>
  <c r="F100" i="65"/>
  <c r="G100" i="65"/>
  <c r="H100" i="65"/>
  <c r="J100" i="65"/>
  <c r="M100" i="65"/>
  <c r="B101" i="65"/>
  <c r="C101" i="65"/>
  <c r="D101" i="65"/>
  <c r="E101" i="65"/>
  <c r="F101" i="65"/>
  <c r="G101" i="65"/>
  <c r="H101" i="65"/>
  <c r="J101" i="65"/>
  <c r="M101" i="65"/>
  <c r="B102" i="65"/>
  <c r="C102" i="65"/>
  <c r="D102" i="65"/>
  <c r="E102" i="65"/>
  <c r="F102" i="65"/>
  <c r="G102" i="65"/>
  <c r="H102" i="65"/>
  <c r="J102" i="65"/>
  <c r="M102" i="65"/>
  <c r="B103" i="65"/>
  <c r="C103" i="65"/>
  <c r="D103" i="65"/>
  <c r="E103" i="65"/>
  <c r="F103" i="65"/>
  <c r="G103" i="65"/>
  <c r="H103" i="65"/>
  <c r="J103" i="65"/>
  <c r="M103" i="65"/>
  <c r="B104" i="65"/>
  <c r="C104" i="65"/>
  <c r="D104" i="65"/>
  <c r="E104" i="65"/>
  <c r="F104" i="65"/>
  <c r="G104" i="65"/>
  <c r="H104" i="65"/>
  <c r="J104" i="65"/>
  <c r="M104" i="65"/>
  <c r="B105" i="65"/>
  <c r="C105" i="65"/>
  <c r="D105" i="65"/>
  <c r="E105" i="65"/>
  <c r="F105" i="65"/>
  <c r="G105" i="65"/>
  <c r="H105" i="65"/>
  <c r="J105" i="65"/>
  <c r="M105" i="65"/>
  <c r="B106" i="65"/>
  <c r="C106" i="65"/>
  <c r="D106" i="65"/>
  <c r="E106" i="65"/>
  <c r="F106" i="65"/>
  <c r="G106" i="65"/>
  <c r="H106" i="65"/>
  <c r="J106" i="65"/>
  <c r="M106" i="65"/>
  <c r="B107" i="65"/>
  <c r="C107" i="65"/>
  <c r="D107" i="65"/>
  <c r="E107" i="65"/>
  <c r="F107" i="65"/>
  <c r="G107" i="65"/>
  <c r="H107" i="65"/>
  <c r="J107" i="65"/>
  <c r="M107" i="65"/>
  <c r="B108" i="65"/>
  <c r="C108" i="65"/>
  <c r="D108" i="65"/>
  <c r="E108" i="65"/>
  <c r="F108" i="65"/>
  <c r="G108" i="65"/>
  <c r="H108" i="65"/>
  <c r="J108" i="65"/>
  <c r="M108" i="65"/>
  <c r="B109" i="65"/>
  <c r="C109" i="65"/>
  <c r="D109" i="65"/>
  <c r="E109" i="65"/>
  <c r="F109" i="65"/>
  <c r="G109" i="65"/>
  <c r="H109" i="65"/>
  <c r="J109" i="65"/>
  <c r="M109" i="65"/>
  <c r="B110" i="65"/>
  <c r="C110" i="65"/>
  <c r="D110" i="65"/>
  <c r="E110" i="65"/>
  <c r="F110" i="65"/>
  <c r="G110" i="65"/>
  <c r="H110" i="65"/>
  <c r="J110" i="65"/>
  <c r="M110" i="65"/>
  <c r="B111" i="65"/>
  <c r="C111" i="65"/>
  <c r="D111" i="65"/>
  <c r="E111" i="65"/>
  <c r="F111" i="65"/>
  <c r="G111" i="65"/>
  <c r="H111" i="65"/>
  <c r="J111" i="65"/>
  <c r="M111" i="65"/>
  <c r="B112" i="65"/>
  <c r="C112" i="65"/>
  <c r="D112" i="65"/>
  <c r="E112" i="65"/>
  <c r="F112" i="65"/>
  <c r="G112" i="65"/>
  <c r="H112" i="65"/>
  <c r="J112" i="65"/>
  <c r="M112" i="65"/>
  <c r="B113" i="65"/>
  <c r="C113" i="65"/>
  <c r="D113" i="65"/>
  <c r="E113" i="65"/>
  <c r="F113" i="65"/>
  <c r="G113" i="65"/>
  <c r="H113" i="65"/>
  <c r="J113" i="65"/>
  <c r="M113" i="65"/>
  <c r="B114" i="65"/>
  <c r="C114" i="65"/>
  <c r="D114" i="65"/>
  <c r="E114" i="65"/>
  <c r="F114" i="65"/>
  <c r="G114" i="65"/>
  <c r="H114" i="65"/>
  <c r="J114" i="65"/>
  <c r="M114" i="65"/>
  <c r="B115" i="65"/>
  <c r="C115" i="65"/>
  <c r="D115" i="65"/>
  <c r="E115" i="65"/>
  <c r="F115" i="65"/>
  <c r="G115" i="65"/>
  <c r="H115" i="65"/>
  <c r="J115" i="65"/>
  <c r="M115" i="65"/>
  <c r="B116" i="65"/>
  <c r="C116" i="65"/>
  <c r="D116" i="65"/>
  <c r="E116" i="65"/>
  <c r="F116" i="65"/>
  <c r="G116" i="65"/>
  <c r="H116" i="65"/>
  <c r="J116" i="65"/>
  <c r="M116" i="65"/>
  <c r="B117" i="65"/>
  <c r="C117" i="65"/>
  <c r="D117" i="65"/>
  <c r="E117" i="65"/>
  <c r="F117" i="65"/>
  <c r="G117" i="65"/>
  <c r="H117" i="65"/>
  <c r="J117" i="65"/>
  <c r="M117" i="65"/>
  <c r="B118" i="65"/>
  <c r="C118" i="65"/>
  <c r="D118" i="65"/>
  <c r="E118" i="65"/>
  <c r="F118" i="65"/>
  <c r="G118" i="65"/>
  <c r="H118" i="65"/>
  <c r="J118" i="65"/>
  <c r="M118" i="65"/>
  <c r="B119" i="65"/>
  <c r="C119" i="65"/>
  <c r="D119" i="65"/>
  <c r="E119" i="65"/>
  <c r="F119" i="65"/>
  <c r="G119" i="65"/>
  <c r="H119" i="65"/>
  <c r="J119" i="65"/>
  <c r="M119" i="65"/>
  <c r="B120" i="65"/>
  <c r="C120" i="65"/>
  <c r="D120" i="65"/>
  <c r="E120" i="65"/>
  <c r="F120" i="65"/>
  <c r="G120" i="65"/>
  <c r="H120" i="65"/>
  <c r="J120" i="65"/>
  <c r="M120" i="65"/>
  <c r="B121" i="65"/>
  <c r="C121" i="65"/>
  <c r="D121" i="65"/>
  <c r="E121" i="65"/>
  <c r="F121" i="65"/>
  <c r="G121" i="65"/>
  <c r="H121" i="65"/>
  <c r="J121" i="65"/>
  <c r="M121" i="65"/>
  <c r="B122" i="65"/>
  <c r="C122" i="65"/>
  <c r="D122" i="65"/>
  <c r="E122" i="65"/>
  <c r="F122" i="65"/>
  <c r="G122" i="65"/>
  <c r="H122" i="65"/>
  <c r="J122" i="65"/>
  <c r="M122" i="65"/>
  <c r="B123" i="65"/>
  <c r="C123" i="65"/>
  <c r="D123" i="65"/>
  <c r="E123" i="65"/>
  <c r="F123" i="65"/>
  <c r="G123" i="65"/>
  <c r="H123" i="65"/>
  <c r="J123" i="65"/>
  <c r="M123" i="65"/>
  <c r="B124" i="65"/>
  <c r="C124" i="65"/>
  <c r="D124" i="65"/>
  <c r="E124" i="65"/>
  <c r="F124" i="65"/>
  <c r="G124" i="65"/>
  <c r="H124" i="65"/>
  <c r="J124" i="65"/>
  <c r="M124" i="65"/>
  <c r="B125" i="65"/>
  <c r="C125" i="65"/>
  <c r="D125" i="65"/>
  <c r="E125" i="65"/>
  <c r="F125" i="65"/>
  <c r="G125" i="65"/>
  <c r="H125" i="65"/>
  <c r="J125" i="65"/>
  <c r="M125" i="65"/>
  <c r="B126" i="65"/>
  <c r="C126" i="65"/>
  <c r="D126" i="65"/>
  <c r="E126" i="65"/>
  <c r="F126" i="65"/>
  <c r="G126" i="65"/>
  <c r="H126" i="65"/>
  <c r="J126" i="65"/>
  <c r="M126" i="65"/>
  <c r="B127" i="65"/>
  <c r="C127" i="65"/>
  <c r="D127" i="65"/>
  <c r="E127" i="65"/>
  <c r="F127" i="65"/>
  <c r="G127" i="65"/>
  <c r="H127" i="65"/>
  <c r="J127" i="65"/>
  <c r="M127" i="65"/>
  <c r="B128" i="65"/>
  <c r="C128" i="65"/>
  <c r="D128" i="65"/>
  <c r="E128" i="65"/>
  <c r="F128" i="65"/>
  <c r="G128" i="65"/>
  <c r="H128" i="65"/>
  <c r="J128" i="65"/>
  <c r="M128" i="65"/>
  <c r="B129" i="65"/>
  <c r="C129" i="65"/>
  <c r="D129" i="65"/>
  <c r="E129" i="65"/>
  <c r="F129" i="65"/>
  <c r="G129" i="65"/>
  <c r="H129" i="65"/>
  <c r="J129" i="65"/>
  <c r="M129" i="65"/>
  <c r="B130" i="65"/>
  <c r="C130" i="65"/>
  <c r="D130" i="65"/>
  <c r="E130" i="65"/>
  <c r="F130" i="65"/>
  <c r="G130" i="65"/>
  <c r="H130" i="65"/>
  <c r="J130" i="65"/>
  <c r="M130" i="65"/>
  <c r="B131" i="65"/>
  <c r="C131" i="65"/>
  <c r="D131" i="65"/>
  <c r="E131" i="65"/>
  <c r="F131" i="65"/>
  <c r="G131" i="65"/>
  <c r="H131" i="65"/>
  <c r="J131" i="65"/>
  <c r="M131" i="65"/>
  <c r="B132" i="65"/>
  <c r="C132" i="65"/>
  <c r="D132" i="65"/>
  <c r="E132" i="65"/>
  <c r="F132" i="65"/>
  <c r="G132" i="65"/>
  <c r="H132" i="65"/>
  <c r="J132" i="65"/>
  <c r="M132" i="65"/>
  <c r="B133" i="65"/>
  <c r="C133" i="65"/>
  <c r="D133" i="65"/>
  <c r="E133" i="65"/>
  <c r="F133" i="65"/>
  <c r="G133" i="65"/>
  <c r="H133" i="65"/>
  <c r="J133" i="65"/>
  <c r="M133" i="65"/>
  <c r="B134" i="65"/>
  <c r="C134" i="65"/>
  <c r="D134" i="65"/>
  <c r="E134" i="65"/>
  <c r="F134" i="65"/>
  <c r="G134" i="65"/>
  <c r="H134" i="65"/>
  <c r="J134" i="65"/>
  <c r="M134" i="65"/>
  <c r="B135" i="65"/>
  <c r="C135" i="65"/>
  <c r="D135" i="65"/>
  <c r="E135" i="65"/>
  <c r="F135" i="65"/>
  <c r="G135" i="65"/>
  <c r="H135" i="65"/>
  <c r="J135" i="65"/>
  <c r="M135" i="65"/>
  <c r="B136" i="65"/>
  <c r="C136" i="65"/>
  <c r="D136" i="65"/>
  <c r="E136" i="65"/>
  <c r="F136" i="65"/>
  <c r="G136" i="65"/>
  <c r="H136" i="65"/>
  <c r="J136" i="65"/>
  <c r="M136" i="65"/>
  <c r="B137" i="65"/>
  <c r="C137" i="65"/>
  <c r="D137" i="65"/>
  <c r="E137" i="65"/>
  <c r="F137" i="65"/>
  <c r="G137" i="65"/>
  <c r="H137" i="65"/>
  <c r="J137" i="65"/>
  <c r="M137" i="65"/>
  <c r="B138" i="65"/>
  <c r="C138" i="65"/>
  <c r="D138" i="65"/>
  <c r="E138" i="65"/>
  <c r="F138" i="65"/>
  <c r="G138" i="65"/>
  <c r="H138" i="65"/>
  <c r="J138" i="65"/>
  <c r="M138" i="65"/>
  <c r="B139" i="65"/>
  <c r="C139" i="65"/>
  <c r="D139" i="65"/>
  <c r="E139" i="65"/>
  <c r="F139" i="65"/>
  <c r="G139" i="65"/>
  <c r="H139" i="65"/>
  <c r="J139" i="65"/>
  <c r="M139" i="65"/>
  <c r="B140" i="65"/>
  <c r="C140" i="65"/>
  <c r="D140" i="65"/>
  <c r="E140" i="65"/>
  <c r="F140" i="65"/>
  <c r="G140" i="65"/>
  <c r="H140" i="65"/>
  <c r="J140" i="65"/>
  <c r="M140" i="65"/>
  <c r="B141" i="65"/>
  <c r="C141" i="65"/>
  <c r="D141" i="65"/>
  <c r="E141" i="65"/>
  <c r="F141" i="65"/>
  <c r="G141" i="65"/>
  <c r="H141" i="65"/>
  <c r="J141" i="65"/>
  <c r="M141" i="65"/>
  <c r="B142" i="65"/>
  <c r="C142" i="65"/>
  <c r="D142" i="65"/>
  <c r="E142" i="65"/>
  <c r="F142" i="65"/>
  <c r="G142" i="65"/>
  <c r="H142" i="65"/>
  <c r="J142" i="65"/>
  <c r="M142" i="65"/>
  <c r="B143" i="65"/>
  <c r="C143" i="65"/>
  <c r="D143" i="65"/>
  <c r="E143" i="65"/>
  <c r="F143" i="65"/>
  <c r="G143" i="65"/>
  <c r="H143" i="65"/>
  <c r="J143" i="65"/>
  <c r="M143" i="65"/>
  <c r="B144" i="65"/>
  <c r="C144" i="65"/>
  <c r="D144" i="65"/>
  <c r="E144" i="65"/>
  <c r="F144" i="65"/>
  <c r="G144" i="65"/>
  <c r="H144" i="65"/>
  <c r="J144" i="65"/>
  <c r="M144" i="65"/>
  <c r="B145" i="65"/>
  <c r="C145" i="65"/>
  <c r="D145" i="65"/>
  <c r="E145" i="65"/>
  <c r="F145" i="65"/>
  <c r="G145" i="65"/>
  <c r="H145" i="65"/>
  <c r="J145" i="65"/>
  <c r="M145" i="65"/>
  <c r="B146" i="65"/>
  <c r="C146" i="65"/>
  <c r="D146" i="65"/>
  <c r="E146" i="65"/>
  <c r="F146" i="65"/>
  <c r="G146" i="65"/>
  <c r="H146" i="65"/>
  <c r="J146" i="65"/>
  <c r="M146" i="65"/>
  <c r="B147" i="65"/>
  <c r="C147" i="65"/>
  <c r="D147" i="65"/>
  <c r="E147" i="65"/>
  <c r="F147" i="65"/>
  <c r="G147" i="65"/>
  <c r="H147" i="65"/>
  <c r="J147" i="65"/>
  <c r="M147" i="65"/>
  <c r="B148" i="65"/>
  <c r="C148" i="65"/>
  <c r="D148" i="65"/>
  <c r="E148" i="65"/>
  <c r="F148" i="65"/>
  <c r="G148" i="65"/>
  <c r="H148" i="65"/>
  <c r="J148" i="65"/>
  <c r="M148" i="65"/>
  <c r="B149" i="65"/>
  <c r="C149" i="65"/>
  <c r="D149" i="65"/>
  <c r="E149" i="65"/>
  <c r="F149" i="65"/>
  <c r="G149" i="65"/>
  <c r="H149" i="65"/>
  <c r="J149" i="65"/>
  <c r="M149" i="65"/>
  <c r="B150" i="65"/>
  <c r="C150" i="65"/>
  <c r="D150" i="65"/>
  <c r="E150" i="65"/>
  <c r="F150" i="65"/>
  <c r="G150" i="65"/>
  <c r="H150" i="65"/>
  <c r="J150" i="65"/>
  <c r="M150" i="65"/>
  <c r="B151" i="65"/>
  <c r="C151" i="65"/>
  <c r="D151" i="65"/>
  <c r="E151" i="65"/>
  <c r="F151" i="65"/>
  <c r="G151" i="65"/>
  <c r="H151" i="65"/>
  <c r="J151" i="65"/>
  <c r="M151" i="65"/>
  <c r="B152" i="65"/>
  <c r="C152" i="65"/>
  <c r="D152" i="65"/>
  <c r="E152" i="65"/>
  <c r="F152" i="65"/>
  <c r="G152" i="65"/>
  <c r="H152" i="65"/>
  <c r="J152" i="65"/>
  <c r="M152" i="65"/>
  <c r="B153" i="65"/>
  <c r="C153" i="65"/>
  <c r="D153" i="65"/>
  <c r="E153" i="65"/>
  <c r="F153" i="65"/>
  <c r="G153" i="65"/>
  <c r="H153" i="65"/>
  <c r="J153" i="65"/>
  <c r="M153" i="65"/>
  <c r="B154" i="65"/>
  <c r="C154" i="65"/>
  <c r="D154" i="65"/>
  <c r="E154" i="65"/>
  <c r="F154" i="65"/>
  <c r="G154" i="65"/>
  <c r="H154" i="65"/>
  <c r="J154" i="65"/>
  <c r="M154" i="65"/>
  <c r="B155" i="65"/>
  <c r="C155" i="65"/>
  <c r="D155" i="65"/>
  <c r="E155" i="65"/>
  <c r="F155" i="65"/>
  <c r="G155" i="65"/>
  <c r="H155" i="65"/>
  <c r="J155" i="65"/>
  <c r="M155" i="65"/>
  <c r="B156" i="65"/>
  <c r="C156" i="65"/>
  <c r="D156" i="65"/>
  <c r="E156" i="65"/>
  <c r="F156" i="65"/>
  <c r="G156" i="65"/>
  <c r="H156" i="65"/>
  <c r="J156" i="65"/>
  <c r="M156" i="65"/>
  <c r="B157" i="65"/>
  <c r="C157" i="65"/>
  <c r="D157" i="65"/>
  <c r="E157" i="65"/>
  <c r="F157" i="65"/>
  <c r="G157" i="65"/>
  <c r="H157" i="65"/>
  <c r="J157" i="65"/>
  <c r="M157" i="65"/>
  <c r="B158" i="65"/>
  <c r="C158" i="65"/>
  <c r="D158" i="65"/>
  <c r="E158" i="65"/>
  <c r="F158" i="65"/>
  <c r="G158" i="65"/>
  <c r="H158" i="65"/>
  <c r="J158" i="65"/>
  <c r="M158" i="65"/>
  <c r="B159" i="65"/>
  <c r="C159" i="65"/>
  <c r="D159" i="65"/>
  <c r="E159" i="65"/>
  <c r="F159" i="65"/>
  <c r="G159" i="65"/>
  <c r="H159" i="65"/>
  <c r="J159" i="65"/>
  <c r="M159" i="65"/>
  <c r="B160" i="65"/>
  <c r="C160" i="65"/>
  <c r="D160" i="65"/>
  <c r="E160" i="65"/>
  <c r="F160" i="65"/>
  <c r="G160" i="65"/>
  <c r="H160" i="65"/>
  <c r="J160" i="65"/>
  <c r="M160" i="65"/>
  <c r="B161" i="65"/>
  <c r="C161" i="65"/>
  <c r="D161" i="65"/>
  <c r="E161" i="65"/>
  <c r="F161" i="65"/>
  <c r="G161" i="65"/>
  <c r="H161" i="65"/>
  <c r="J161" i="65"/>
  <c r="M161" i="65"/>
  <c r="B162" i="65"/>
  <c r="C162" i="65"/>
  <c r="D162" i="65"/>
  <c r="E162" i="65"/>
  <c r="F162" i="65"/>
  <c r="G162" i="65"/>
  <c r="H162" i="65"/>
  <c r="J162" i="65"/>
  <c r="M162" i="65"/>
  <c r="B163" i="65"/>
  <c r="C163" i="65"/>
  <c r="D163" i="65"/>
  <c r="E163" i="65"/>
  <c r="F163" i="65"/>
  <c r="G163" i="65"/>
  <c r="H163" i="65"/>
  <c r="J163" i="65"/>
  <c r="M163" i="65"/>
  <c r="B164" i="65"/>
  <c r="C164" i="65"/>
  <c r="D164" i="65"/>
  <c r="E164" i="65"/>
  <c r="F164" i="65"/>
  <c r="G164" i="65"/>
  <c r="H164" i="65"/>
  <c r="J164" i="65"/>
  <c r="M164" i="65"/>
  <c r="B165" i="65"/>
  <c r="C165" i="65"/>
  <c r="D165" i="65"/>
  <c r="E165" i="65"/>
  <c r="F165" i="65"/>
  <c r="G165" i="65"/>
  <c r="H165" i="65"/>
  <c r="J165" i="65"/>
  <c r="M165" i="65"/>
  <c r="B166" i="65"/>
  <c r="C166" i="65"/>
  <c r="D166" i="65"/>
  <c r="F166" i="65"/>
  <c r="G166" i="65"/>
  <c r="H166" i="65"/>
  <c r="J166" i="65"/>
  <c r="M166" i="65"/>
  <c r="B167" i="65"/>
  <c r="C167" i="65"/>
  <c r="D167" i="65"/>
  <c r="E167" i="65"/>
  <c r="F167" i="65"/>
  <c r="G167" i="65"/>
  <c r="H167" i="65"/>
  <c r="J167" i="65"/>
  <c r="M167" i="65"/>
  <c r="B168" i="65"/>
  <c r="C168" i="65"/>
  <c r="D168" i="65"/>
  <c r="E168" i="65"/>
  <c r="F168" i="65"/>
  <c r="G168" i="65"/>
  <c r="H168" i="65"/>
  <c r="J168" i="65"/>
  <c r="M168" i="65"/>
  <c r="B169" i="65"/>
  <c r="C169" i="65"/>
  <c r="D169" i="65"/>
  <c r="E169" i="65"/>
  <c r="F169" i="65"/>
  <c r="G169" i="65"/>
  <c r="H169" i="65"/>
  <c r="J169" i="65"/>
  <c r="M169" i="65"/>
  <c r="B170" i="65"/>
  <c r="C170" i="65"/>
  <c r="D170" i="65"/>
  <c r="E170" i="65"/>
  <c r="F170" i="65"/>
  <c r="G170" i="65"/>
  <c r="H170" i="65"/>
  <c r="J170" i="65"/>
  <c r="M170" i="65"/>
  <c r="B171" i="65"/>
  <c r="C171" i="65"/>
  <c r="D171" i="65"/>
  <c r="E171" i="65"/>
  <c r="F171" i="65"/>
  <c r="G171" i="65"/>
  <c r="H171" i="65"/>
  <c r="J171" i="65"/>
  <c r="M171" i="65"/>
  <c r="B172" i="65"/>
  <c r="C172" i="65"/>
  <c r="D172" i="65"/>
  <c r="E172" i="65"/>
  <c r="F172" i="65"/>
  <c r="G172" i="65"/>
  <c r="H172" i="65"/>
  <c r="J172" i="65"/>
  <c r="M172" i="65"/>
  <c r="B173" i="65"/>
  <c r="C173" i="65"/>
  <c r="D173" i="65"/>
  <c r="E173" i="65"/>
  <c r="F173" i="65"/>
  <c r="G173" i="65"/>
  <c r="H173" i="65"/>
  <c r="J173" i="65"/>
  <c r="M173" i="65"/>
  <c r="B174" i="65"/>
  <c r="C174" i="65"/>
  <c r="D174" i="65"/>
  <c r="E174" i="65"/>
  <c r="F174" i="65"/>
  <c r="G174" i="65"/>
  <c r="H174" i="65"/>
  <c r="J174" i="65"/>
  <c r="M174" i="65"/>
  <c r="B175" i="65"/>
  <c r="C175" i="65"/>
  <c r="D175" i="65"/>
  <c r="E175" i="65"/>
  <c r="F175" i="65"/>
  <c r="G175" i="65"/>
  <c r="H175" i="65"/>
  <c r="J175" i="65"/>
  <c r="M175" i="65"/>
  <c r="B176" i="65"/>
  <c r="C176" i="65"/>
  <c r="D176" i="65"/>
  <c r="E176" i="65"/>
  <c r="F176" i="65"/>
  <c r="G176" i="65"/>
  <c r="H176" i="65"/>
  <c r="J176" i="65"/>
  <c r="M176" i="65"/>
  <c r="B177" i="65"/>
  <c r="C177" i="65"/>
  <c r="D177" i="65"/>
  <c r="E177" i="65"/>
  <c r="F177" i="65"/>
  <c r="G177" i="65"/>
  <c r="H177" i="65"/>
  <c r="J177" i="65"/>
  <c r="M177" i="65"/>
  <c r="B178" i="65"/>
  <c r="C178" i="65"/>
  <c r="D178" i="65"/>
  <c r="E178" i="65"/>
  <c r="F178" i="65"/>
  <c r="G178" i="65"/>
  <c r="H178" i="65"/>
  <c r="J178" i="65"/>
  <c r="M178" i="65"/>
  <c r="B179" i="65"/>
  <c r="C179" i="65"/>
  <c r="D179" i="65"/>
  <c r="E179" i="65"/>
  <c r="F179" i="65"/>
  <c r="G179" i="65"/>
  <c r="H179" i="65"/>
  <c r="J179" i="65"/>
  <c r="M179" i="65"/>
  <c r="B180" i="65"/>
  <c r="C180" i="65"/>
  <c r="D180" i="65"/>
  <c r="E180" i="65"/>
  <c r="F180" i="65"/>
  <c r="G180" i="65"/>
  <c r="H180" i="65"/>
  <c r="J180" i="65"/>
  <c r="M180" i="65"/>
  <c r="B181" i="65"/>
  <c r="C181" i="65"/>
  <c r="D181" i="65"/>
  <c r="E181" i="65"/>
  <c r="F181" i="65"/>
  <c r="G181" i="65"/>
  <c r="H181" i="65"/>
  <c r="J181" i="65"/>
  <c r="M181" i="65"/>
  <c r="B182" i="65"/>
  <c r="C182" i="65"/>
  <c r="D182" i="65"/>
  <c r="E182" i="65"/>
  <c r="F182" i="65"/>
  <c r="G182" i="65"/>
  <c r="H182" i="65"/>
  <c r="J182" i="65"/>
  <c r="M182" i="65"/>
  <c r="B183" i="65"/>
  <c r="C183" i="65"/>
  <c r="D183" i="65"/>
  <c r="E183" i="65"/>
  <c r="F183" i="65"/>
  <c r="G183" i="65"/>
  <c r="H183" i="65"/>
  <c r="J183" i="65"/>
  <c r="M183" i="65"/>
  <c r="B184" i="65"/>
  <c r="C184" i="65"/>
  <c r="D184" i="65"/>
  <c r="E184" i="65"/>
  <c r="F184" i="65"/>
  <c r="G184" i="65"/>
  <c r="H184" i="65"/>
  <c r="J184" i="65"/>
  <c r="M184" i="65"/>
  <c r="B185" i="65"/>
  <c r="C185" i="65"/>
  <c r="D185" i="65"/>
  <c r="E185" i="65"/>
  <c r="F185" i="65"/>
  <c r="G185" i="65"/>
  <c r="H185" i="65"/>
  <c r="J185" i="65"/>
  <c r="M185" i="65"/>
  <c r="B186" i="65"/>
  <c r="C186" i="65"/>
  <c r="D186" i="65"/>
  <c r="E186" i="65"/>
  <c r="F186" i="65"/>
  <c r="G186" i="65"/>
  <c r="H186" i="65"/>
  <c r="J186" i="65"/>
  <c r="M186" i="65"/>
  <c r="B187" i="65"/>
  <c r="C187" i="65"/>
  <c r="D187" i="65"/>
  <c r="E187" i="65"/>
  <c r="F187" i="65"/>
  <c r="G187" i="65"/>
  <c r="H187" i="65"/>
  <c r="J187" i="65"/>
  <c r="M187" i="65"/>
  <c r="B188" i="65"/>
  <c r="C188" i="65"/>
  <c r="D188" i="65"/>
  <c r="E188" i="65"/>
  <c r="F188" i="65"/>
  <c r="G188" i="65"/>
  <c r="H188" i="65"/>
  <c r="J188" i="65"/>
  <c r="M188" i="65"/>
  <c r="B189" i="65"/>
  <c r="C189" i="65"/>
  <c r="D189" i="65"/>
  <c r="E189" i="65"/>
  <c r="F189" i="65"/>
  <c r="G189" i="65"/>
  <c r="H189" i="65"/>
  <c r="J189" i="65"/>
  <c r="M189" i="65"/>
  <c r="B190" i="65"/>
  <c r="C190" i="65"/>
  <c r="D190" i="65"/>
  <c r="E190" i="65"/>
  <c r="F190" i="65"/>
  <c r="G190" i="65"/>
  <c r="H190" i="65"/>
  <c r="J190" i="65"/>
  <c r="M190" i="65"/>
  <c r="B191" i="65"/>
  <c r="C191" i="65"/>
  <c r="D191" i="65"/>
  <c r="E191" i="65"/>
  <c r="F191" i="65"/>
  <c r="G191" i="65"/>
  <c r="H191" i="65"/>
  <c r="J191" i="65"/>
  <c r="M191" i="65"/>
  <c r="B192" i="65"/>
  <c r="C192" i="65"/>
  <c r="D192" i="65"/>
  <c r="E192" i="65"/>
  <c r="F192" i="65"/>
  <c r="G192" i="65"/>
  <c r="H192" i="65"/>
  <c r="J192" i="65"/>
  <c r="M192" i="65"/>
  <c r="B193" i="65"/>
  <c r="C193" i="65"/>
  <c r="D193" i="65"/>
  <c r="E193" i="65"/>
  <c r="F193" i="65"/>
  <c r="G193" i="65"/>
  <c r="H193" i="65"/>
  <c r="J193" i="65"/>
  <c r="M193" i="65"/>
  <c r="B194" i="65"/>
  <c r="C194" i="65"/>
  <c r="D194" i="65"/>
  <c r="E194" i="65"/>
  <c r="F194" i="65"/>
  <c r="G194" i="65"/>
  <c r="H194" i="65"/>
  <c r="J194" i="65"/>
  <c r="M194" i="65"/>
  <c r="B195" i="65"/>
  <c r="C195" i="65"/>
  <c r="D195" i="65"/>
  <c r="E195" i="65"/>
  <c r="F195" i="65"/>
  <c r="G195" i="65"/>
  <c r="H195" i="65"/>
  <c r="J195" i="65"/>
  <c r="M195" i="65"/>
  <c r="B196" i="65"/>
  <c r="C196" i="65"/>
  <c r="D196" i="65"/>
  <c r="E196" i="65"/>
  <c r="F196" i="65"/>
  <c r="G196" i="65"/>
  <c r="H196" i="65"/>
  <c r="J196" i="65"/>
  <c r="M196" i="65"/>
  <c r="B197" i="65"/>
  <c r="C197" i="65"/>
  <c r="D197" i="65"/>
  <c r="E197" i="65"/>
  <c r="F197" i="65"/>
  <c r="G197" i="65"/>
  <c r="H197" i="65"/>
  <c r="J197" i="65"/>
  <c r="M197" i="65"/>
  <c r="B198" i="65"/>
  <c r="C198" i="65"/>
  <c r="D198" i="65"/>
  <c r="E198" i="65"/>
  <c r="F198" i="65"/>
  <c r="G198" i="65"/>
  <c r="H198" i="65"/>
  <c r="J198" i="65"/>
  <c r="M198" i="65"/>
  <c r="B199" i="65"/>
  <c r="C199" i="65"/>
  <c r="D199" i="65"/>
  <c r="E199" i="65"/>
  <c r="F199" i="65"/>
  <c r="G199" i="65"/>
  <c r="H199" i="65"/>
  <c r="J199" i="65"/>
  <c r="M199" i="65"/>
  <c r="B200" i="65"/>
  <c r="C200" i="65"/>
  <c r="D200" i="65"/>
  <c r="E200" i="65"/>
  <c r="F200" i="65"/>
  <c r="G200" i="65"/>
  <c r="H200" i="65"/>
  <c r="J200" i="65"/>
  <c r="M200" i="65"/>
  <c r="B201" i="65"/>
  <c r="C201" i="65"/>
  <c r="D201" i="65"/>
  <c r="E201" i="65"/>
  <c r="F201" i="65"/>
  <c r="G201" i="65"/>
  <c r="H201" i="65"/>
  <c r="J201" i="65"/>
  <c r="M201" i="65"/>
  <c r="B202" i="65"/>
  <c r="C202" i="65"/>
  <c r="D202" i="65"/>
  <c r="E202" i="65"/>
  <c r="F202" i="65"/>
  <c r="G202" i="65"/>
  <c r="H202" i="65"/>
  <c r="J202" i="65"/>
  <c r="M202" i="65"/>
  <c r="B203" i="65"/>
  <c r="C203" i="65"/>
  <c r="D203" i="65"/>
  <c r="E203" i="65"/>
  <c r="F203" i="65"/>
  <c r="G203" i="65"/>
  <c r="H203" i="65"/>
  <c r="J203" i="65"/>
  <c r="M203" i="65"/>
  <c r="B204" i="65"/>
  <c r="C204" i="65"/>
  <c r="D204" i="65"/>
  <c r="E204" i="65"/>
  <c r="F204" i="65"/>
  <c r="G204" i="65"/>
  <c r="H204" i="65"/>
  <c r="J204" i="65"/>
  <c r="M204" i="65"/>
  <c r="B205" i="65"/>
  <c r="C205" i="65"/>
  <c r="D205" i="65"/>
  <c r="E205" i="65"/>
  <c r="F205" i="65"/>
  <c r="G205" i="65"/>
  <c r="H205" i="65"/>
  <c r="J205" i="65"/>
  <c r="M205" i="65"/>
  <c r="B206" i="65"/>
  <c r="C206" i="65"/>
  <c r="D206" i="65"/>
  <c r="E206" i="65"/>
  <c r="F206" i="65"/>
  <c r="G206" i="65"/>
  <c r="H206" i="65"/>
  <c r="J206" i="65"/>
  <c r="M206" i="65"/>
  <c r="B207" i="65"/>
  <c r="C207" i="65"/>
  <c r="D207" i="65"/>
  <c r="E207" i="65"/>
  <c r="F207" i="65"/>
  <c r="G207" i="65"/>
  <c r="H207" i="65"/>
  <c r="J207" i="65"/>
  <c r="M207" i="65"/>
  <c r="B208" i="65"/>
  <c r="C208" i="65"/>
  <c r="D208" i="65"/>
  <c r="E208" i="65"/>
  <c r="F208" i="65"/>
  <c r="G208" i="65"/>
  <c r="H208" i="65"/>
  <c r="J208" i="65"/>
  <c r="M208" i="65"/>
  <c r="B209" i="65"/>
  <c r="C209" i="65"/>
  <c r="D209" i="65"/>
  <c r="E209" i="65"/>
  <c r="F209" i="65"/>
  <c r="G209" i="65"/>
  <c r="H209" i="65"/>
  <c r="J209" i="65"/>
  <c r="M209" i="65"/>
  <c r="B210" i="65"/>
  <c r="C210" i="65"/>
  <c r="D210" i="65"/>
  <c r="E210" i="65"/>
  <c r="F210" i="65"/>
  <c r="G210" i="65"/>
  <c r="H210" i="65"/>
  <c r="J210" i="65"/>
  <c r="M210" i="65"/>
  <c r="B211" i="65"/>
  <c r="C211" i="65"/>
  <c r="D211" i="65"/>
  <c r="E211" i="65"/>
  <c r="F211" i="65"/>
  <c r="G211" i="65"/>
  <c r="H211" i="65"/>
  <c r="J211" i="65"/>
  <c r="M211" i="65"/>
  <c r="B212" i="65"/>
  <c r="C212" i="65"/>
  <c r="D212" i="65"/>
  <c r="E212" i="65"/>
  <c r="F212" i="65"/>
  <c r="G212" i="65"/>
  <c r="H212" i="65"/>
  <c r="J212" i="65"/>
  <c r="M212" i="65"/>
  <c r="B213" i="65"/>
  <c r="C213" i="65"/>
  <c r="D213" i="65"/>
  <c r="E213" i="65"/>
  <c r="F213" i="65"/>
  <c r="G213" i="65"/>
  <c r="H213" i="65"/>
  <c r="J213" i="65"/>
  <c r="M213" i="65"/>
  <c r="B214" i="65"/>
  <c r="C214" i="65"/>
  <c r="D214" i="65"/>
  <c r="E214" i="65"/>
  <c r="F214" i="65"/>
  <c r="G214" i="65"/>
  <c r="H214" i="65"/>
  <c r="J214" i="65"/>
  <c r="M214" i="65"/>
  <c r="B215" i="65"/>
  <c r="C215" i="65"/>
  <c r="D215" i="65"/>
  <c r="E215" i="65"/>
  <c r="F215" i="65"/>
  <c r="G215" i="65"/>
  <c r="H215" i="65"/>
  <c r="J215" i="65"/>
  <c r="M215" i="65"/>
  <c r="B216" i="65"/>
  <c r="C216" i="65"/>
  <c r="D216" i="65"/>
  <c r="E216" i="65"/>
  <c r="F216" i="65"/>
  <c r="G216" i="65"/>
  <c r="H216" i="65"/>
  <c r="J216" i="65"/>
  <c r="M216" i="65"/>
  <c r="B217" i="65"/>
  <c r="C217" i="65"/>
  <c r="D217" i="65"/>
  <c r="E217" i="65"/>
  <c r="F217" i="65"/>
  <c r="G217" i="65"/>
  <c r="H217" i="65"/>
  <c r="J217" i="65"/>
  <c r="M217" i="65"/>
  <c r="B218" i="65"/>
  <c r="C218" i="65"/>
  <c r="D218" i="65"/>
  <c r="E218" i="65"/>
  <c r="F218" i="65"/>
  <c r="G218" i="65"/>
  <c r="H218" i="65"/>
  <c r="J218" i="65"/>
  <c r="M218" i="65"/>
  <c r="B219" i="65"/>
  <c r="C219" i="65"/>
  <c r="D219" i="65"/>
  <c r="E219" i="65"/>
  <c r="F219" i="65"/>
  <c r="G219" i="65"/>
  <c r="H219" i="65"/>
  <c r="J219" i="65"/>
  <c r="M219" i="65"/>
  <c r="B220" i="65"/>
  <c r="C220" i="65"/>
  <c r="D220" i="65"/>
  <c r="E220" i="65"/>
  <c r="F220" i="65"/>
  <c r="G220" i="65"/>
  <c r="H220" i="65"/>
  <c r="J220" i="65"/>
  <c r="M220" i="65"/>
  <c r="B221" i="65"/>
  <c r="C221" i="65"/>
  <c r="D221" i="65"/>
  <c r="E221" i="65"/>
  <c r="F221" i="65"/>
  <c r="G221" i="65"/>
  <c r="H221" i="65"/>
  <c r="J221" i="65"/>
  <c r="M221" i="65"/>
  <c r="B222" i="65"/>
  <c r="C222" i="65"/>
  <c r="D222" i="65"/>
  <c r="E222" i="65"/>
  <c r="F222" i="65"/>
  <c r="G222" i="65"/>
  <c r="H222" i="65"/>
  <c r="J222" i="65"/>
  <c r="M222" i="65"/>
  <c r="B223" i="65"/>
  <c r="C223" i="65"/>
  <c r="D223" i="65"/>
  <c r="E223" i="65"/>
  <c r="F223" i="65"/>
  <c r="G223" i="65"/>
  <c r="H223" i="65"/>
  <c r="J223" i="65"/>
  <c r="M223" i="65"/>
  <c r="B224" i="65"/>
  <c r="C224" i="65"/>
  <c r="D224" i="65"/>
  <c r="E224" i="65"/>
  <c r="F224" i="65"/>
  <c r="G224" i="65"/>
  <c r="H224" i="65"/>
  <c r="J224" i="65"/>
  <c r="M224" i="65"/>
  <c r="B225" i="65"/>
  <c r="C225" i="65"/>
  <c r="D225" i="65"/>
  <c r="E225" i="65"/>
  <c r="F225" i="65"/>
  <c r="G225" i="65"/>
  <c r="H225" i="65"/>
  <c r="J225" i="65"/>
  <c r="M225" i="65"/>
  <c r="B226" i="65"/>
  <c r="C226" i="65"/>
  <c r="D226" i="65"/>
  <c r="E226" i="65"/>
  <c r="F226" i="65"/>
  <c r="G226" i="65"/>
  <c r="H226" i="65"/>
  <c r="J226" i="65"/>
  <c r="M226" i="65"/>
  <c r="B227" i="65"/>
  <c r="C227" i="65"/>
  <c r="D227" i="65"/>
  <c r="E227" i="65"/>
  <c r="F227" i="65"/>
  <c r="G227" i="65"/>
  <c r="H227" i="65"/>
  <c r="J227" i="65"/>
  <c r="M227" i="65"/>
  <c r="B228" i="65"/>
  <c r="C228" i="65"/>
  <c r="D228" i="65"/>
  <c r="E228" i="65"/>
  <c r="F228" i="65"/>
  <c r="G228" i="65"/>
  <c r="H228" i="65"/>
  <c r="J228" i="65"/>
  <c r="M228" i="65"/>
  <c r="B229" i="65"/>
  <c r="C229" i="65"/>
  <c r="D229" i="65"/>
  <c r="E229" i="65"/>
  <c r="F229" i="65"/>
  <c r="G229" i="65"/>
  <c r="H229" i="65"/>
  <c r="J229" i="65"/>
  <c r="M229" i="65"/>
  <c r="B230" i="65"/>
  <c r="C230" i="65"/>
  <c r="D230" i="65"/>
  <c r="E230" i="65"/>
  <c r="F230" i="65"/>
  <c r="G230" i="65"/>
  <c r="H230" i="65"/>
  <c r="J230" i="65"/>
  <c r="M230" i="65"/>
  <c r="B231" i="65"/>
  <c r="C231" i="65"/>
  <c r="D231" i="65"/>
  <c r="E231" i="65"/>
  <c r="F231" i="65"/>
  <c r="G231" i="65"/>
  <c r="H231" i="65"/>
  <c r="J231" i="65"/>
  <c r="M231" i="65"/>
  <c r="B232" i="65"/>
  <c r="C232" i="65"/>
  <c r="D232" i="65"/>
  <c r="E232" i="65"/>
  <c r="F232" i="65"/>
  <c r="G232" i="65"/>
  <c r="H232" i="65"/>
  <c r="J232" i="65"/>
  <c r="M232" i="65"/>
  <c r="B233" i="65"/>
  <c r="C233" i="65"/>
  <c r="D233" i="65"/>
  <c r="E233" i="65"/>
  <c r="F233" i="65"/>
  <c r="G233" i="65"/>
  <c r="H233" i="65"/>
  <c r="J233" i="65"/>
  <c r="M233" i="65"/>
  <c r="B234" i="65"/>
  <c r="C234" i="65"/>
  <c r="D234" i="65"/>
  <c r="E234" i="65"/>
  <c r="F234" i="65"/>
  <c r="G234" i="65"/>
  <c r="H234" i="65"/>
  <c r="J234" i="65"/>
  <c r="M234" i="65"/>
  <c r="B235" i="65"/>
  <c r="C235" i="65"/>
  <c r="D235" i="65"/>
  <c r="E235" i="65"/>
  <c r="F235" i="65"/>
  <c r="G235" i="65"/>
  <c r="H235" i="65"/>
  <c r="J235" i="65"/>
  <c r="M235" i="65"/>
  <c r="B236" i="65"/>
  <c r="C236" i="65"/>
  <c r="D236" i="65"/>
  <c r="E236" i="65"/>
  <c r="F236" i="65"/>
  <c r="G236" i="65"/>
  <c r="H236" i="65"/>
  <c r="J236" i="65"/>
  <c r="M236" i="65"/>
  <c r="B237" i="65"/>
  <c r="C237" i="65"/>
  <c r="D237" i="65"/>
  <c r="E237" i="65"/>
  <c r="F237" i="65"/>
  <c r="G237" i="65"/>
  <c r="H237" i="65"/>
  <c r="J237" i="65"/>
  <c r="M237" i="65"/>
  <c r="B238" i="65"/>
  <c r="C238" i="65"/>
  <c r="D238" i="65"/>
  <c r="E238" i="65"/>
  <c r="F238" i="65"/>
  <c r="G238" i="65"/>
  <c r="H238" i="65"/>
  <c r="J238" i="65"/>
  <c r="M238" i="65"/>
  <c r="B239" i="65"/>
  <c r="C239" i="65"/>
  <c r="D239" i="65"/>
  <c r="E239" i="65"/>
  <c r="F239" i="65"/>
  <c r="G239" i="65"/>
  <c r="H239" i="65"/>
  <c r="J239" i="65"/>
  <c r="M239" i="65"/>
  <c r="B240" i="65"/>
  <c r="C240" i="65"/>
  <c r="D240" i="65"/>
  <c r="E240" i="65"/>
  <c r="F240" i="65"/>
  <c r="G240" i="65"/>
  <c r="H240" i="65"/>
  <c r="J240" i="65"/>
  <c r="M240" i="65"/>
  <c r="B241" i="65"/>
  <c r="C241" i="65"/>
  <c r="D241" i="65"/>
  <c r="E241" i="65"/>
  <c r="F241" i="65"/>
  <c r="G241" i="65"/>
  <c r="H241" i="65"/>
  <c r="J241" i="65"/>
  <c r="M241" i="65"/>
  <c r="B242" i="65"/>
  <c r="C242" i="65"/>
  <c r="D242" i="65"/>
  <c r="E242" i="65"/>
  <c r="F242" i="65"/>
  <c r="G242" i="65"/>
  <c r="H242" i="65"/>
  <c r="J242" i="65"/>
  <c r="M242" i="65"/>
  <c r="B243" i="65"/>
  <c r="C243" i="65"/>
  <c r="D243" i="65"/>
  <c r="E243" i="65"/>
  <c r="F243" i="65"/>
  <c r="G243" i="65"/>
  <c r="H243" i="65"/>
  <c r="J243" i="65"/>
  <c r="M243" i="65"/>
  <c r="B244" i="65"/>
  <c r="C244" i="65"/>
  <c r="D244" i="65"/>
  <c r="E244" i="65"/>
  <c r="F244" i="65"/>
  <c r="G244" i="65"/>
  <c r="H244" i="65"/>
  <c r="J244" i="65"/>
  <c r="M244" i="65"/>
  <c r="B245" i="65"/>
  <c r="C245" i="65"/>
  <c r="D245" i="65"/>
  <c r="E245" i="65"/>
  <c r="F245" i="65"/>
  <c r="G245" i="65"/>
  <c r="H245" i="65"/>
  <c r="J245" i="65"/>
  <c r="M245" i="65"/>
  <c r="B246" i="65"/>
  <c r="C246" i="65"/>
  <c r="D246" i="65"/>
  <c r="E246" i="65"/>
  <c r="F246" i="65"/>
  <c r="G246" i="65"/>
  <c r="H246" i="65"/>
  <c r="J246" i="65"/>
  <c r="M246" i="65"/>
  <c r="B247" i="65"/>
  <c r="C247" i="65"/>
  <c r="D247" i="65"/>
  <c r="E247" i="65"/>
  <c r="F247" i="65"/>
  <c r="G247" i="65"/>
  <c r="H247" i="65"/>
  <c r="J247" i="65"/>
  <c r="M247" i="65"/>
  <c r="B248" i="65"/>
  <c r="C248" i="65"/>
  <c r="D248" i="65"/>
  <c r="E248" i="65"/>
  <c r="F248" i="65"/>
  <c r="G248" i="65"/>
  <c r="H248" i="65"/>
  <c r="J248" i="65"/>
  <c r="M248" i="65"/>
  <c r="B249" i="65"/>
  <c r="C249" i="65"/>
  <c r="D249" i="65"/>
  <c r="E249" i="65"/>
  <c r="F249" i="65"/>
  <c r="G249" i="65"/>
  <c r="H249" i="65"/>
  <c r="J249" i="65"/>
  <c r="M249" i="65"/>
  <c r="B250" i="65"/>
  <c r="C250" i="65"/>
  <c r="D250" i="65"/>
  <c r="E250" i="65"/>
  <c r="F250" i="65"/>
  <c r="G250" i="65"/>
  <c r="H250" i="65"/>
  <c r="J250" i="65"/>
  <c r="M250" i="65"/>
  <c r="B251" i="65"/>
  <c r="C251" i="65"/>
  <c r="D251" i="65"/>
  <c r="E251" i="65"/>
  <c r="F251" i="65"/>
  <c r="G251" i="65"/>
  <c r="H251" i="65"/>
  <c r="J251" i="65"/>
  <c r="M251" i="65"/>
  <c r="B252" i="65"/>
  <c r="C252" i="65"/>
  <c r="D252" i="65"/>
  <c r="E252" i="65"/>
  <c r="F252" i="65"/>
  <c r="G252" i="65"/>
  <c r="H252" i="65"/>
  <c r="J252" i="65"/>
  <c r="M252" i="65"/>
  <c r="B253" i="65"/>
  <c r="C253" i="65"/>
  <c r="D253" i="65"/>
  <c r="E253" i="65"/>
  <c r="F253" i="65"/>
  <c r="G253" i="65"/>
  <c r="H253" i="65"/>
  <c r="J253" i="65"/>
  <c r="M253" i="65"/>
  <c r="B254" i="65"/>
  <c r="C254" i="65"/>
  <c r="D254" i="65"/>
  <c r="E254" i="65"/>
  <c r="F254" i="65"/>
  <c r="G254" i="65"/>
  <c r="H254" i="65"/>
  <c r="J254" i="65"/>
  <c r="M254" i="65"/>
  <c r="B255" i="65"/>
  <c r="C255" i="65"/>
  <c r="D255" i="65"/>
  <c r="E255" i="65"/>
  <c r="F255" i="65"/>
  <c r="G255" i="65"/>
  <c r="H255" i="65"/>
  <c r="J255" i="65"/>
  <c r="M255" i="65"/>
  <c r="B256" i="65"/>
  <c r="C256" i="65"/>
  <c r="D256" i="65"/>
  <c r="E256" i="65"/>
  <c r="F256" i="65"/>
  <c r="G256" i="65"/>
  <c r="H256" i="65"/>
  <c r="J256" i="65"/>
  <c r="M256" i="65"/>
  <c r="B257" i="65"/>
  <c r="C257" i="65"/>
  <c r="D257" i="65"/>
  <c r="E257" i="65"/>
  <c r="F257" i="65"/>
  <c r="G257" i="65"/>
  <c r="H257" i="65"/>
  <c r="J257" i="65"/>
  <c r="M257" i="65"/>
  <c r="B258" i="65"/>
  <c r="C258" i="65"/>
  <c r="D258" i="65"/>
  <c r="E258" i="65"/>
  <c r="F258" i="65"/>
  <c r="G258" i="65"/>
  <c r="H258" i="65"/>
  <c r="J258" i="65"/>
  <c r="M258" i="65"/>
  <c r="B259" i="65"/>
  <c r="C259" i="65"/>
  <c r="D259" i="65"/>
  <c r="E259" i="65"/>
  <c r="F259" i="65"/>
  <c r="G259" i="65"/>
  <c r="H259" i="65"/>
  <c r="J259" i="65"/>
  <c r="M259" i="65"/>
  <c r="B260" i="65"/>
  <c r="C260" i="65"/>
  <c r="D260" i="65"/>
  <c r="E260" i="65"/>
  <c r="F260" i="65"/>
  <c r="G260" i="65"/>
  <c r="H260" i="65"/>
  <c r="J260" i="65"/>
  <c r="M260" i="65"/>
  <c r="B261" i="65"/>
  <c r="C261" i="65"/>
  <c r="D261" i="65"/>
  <c r="E261" i="65"/>
  <c r="F261" i="65"/>
  <c r="G261" i="65"/>
  <c r="H261" i="65"/>
  <c r="J261" i="65"/>
  <c r="M261" i="65"/>
  <c r="B262" i="65"/>
  <c r="C262" i="65"/>
  <c r="D262" i="65"/>
  <c r="E262" i="65"/>
  <c r="F262" i="65"/>
  <c r="G262" i="65"/>
  <c r="H262" i="65"/>
  <c r="J262" i="65"/>
  <c r="M262" i="65"/>
  <c r="B263" i="65"/>
  <c r="C263" i="65"/>
  <c r="D263" i="65"/>
  <c r="E263" i="65"/>
  <c r="F263" i="65"/>
  <c r="G263" i="65"/>
  <c r="H263" i="65"/>
  <c r="J263" i="65"/>
  <c r="M263" i="65"/>
  <c r="B264" i="65"/>
  <c r="C264" i="65"/>
  <c r="D264" i="65"/>
  <c r="E264" i="65"/>
  <c r="F264" i="65"/>
  <c r="G264" i="65"/>
  <c r="H264" i="65"/>
  <c r="J264" i="65"/>
  <c r="M264" i="65"/>
  <c r="B265" i="65"/>
  <c r="C265" i="65"/>
  <c r="D265" i="65"/>
  <c r="E265" i="65"/>
  <c r="F265" i="65"/>
  <c r="G265" i="65"/>
  <c r="H265" i="65"/>
  <c r="J265" i="65"/>
  <c r="M265" i="65"/>
  <c r="B266" i="65"/>
  <c r="C266" i="65"/>
  <c r="D266" i="65"/>
  <c r="E266" i="65"/>
  <c r="F266" i="65"/>
  <c r="G266" i="65"/>
  <c r="H266" i="65"/>
  <c r="J266" i="65"/>
  <c r="M266" i="65"/>
  <c r="B267" i="65"/>
  <c r="C267" i="65"/>
  <c r="D267" i="65"/>
  <c r="E267" i="65"/>
  <c r="F267" i="65"/>
  <c r="G267" i="65"/>
  <c r="H267" i="65"/>
  <c r="J267" i="65"/>
  <c r="M267" i="65"/>
  <c r="B268" i="65"/>
  <c r="C268" i="65"/>
  <c r="D268" i="65"/>
  <c r="E268" i="65"/>
  <c r="F268" i="65"/>
  <c r="G268" i="65"/>
  <c r="H268" i="65"/>
  <c r="J268" i="65"/>
  <c r="M268" i="65"/>
  <c r="B269" i="65"/>
  <c r="C269" i="65"/>
  <c r="D269" i="65"/>
  <c r="E269" i="65"/>
  <c r="F269" i="65"/>
  <c r="G269" i="65"/>
  <c r="H269" i="65"/>
  <c r="J269" i="65"/>
  <c r="M269" i="65"/>
  <c r="B270" i="65"/>
  <c r="C270" i="65"/>
  <c r="D270" i="65"/>
  <c r="E270" i="65"/>
  <c r="F270" i="65"/>
  <c r="G270" i="65"/>
  <c r="H270" i="65"/>
  <c r="J270" i="65"/>
  <c r="M270" i="65"/>
  <c r="B271" i="65"/>
  <c r="C271" i="65"/>
  <c r="D271" i="65"/>
  <c r="E271" i="65"/>
  <c r="F271" i="65"/>
  <c r="G271" i="65"/>
  <c r="H271" i="65"/>
  <c r="J271" i="65"/>
  <c r="M271" i="65"/>
  <c r="B272" i="65"/>
  <c r="C272" i="65"/>
  <c r="D272" i="65"/>
  <c r="E272" i="65"/>
  <c r="F272" i="65"/>
  <c r="G272" i="65"/>
  <c r="H272" i="65"/>
  <c r="J272" i="65"/>
  <c r="M272" i="65"/>
  <c r="B273" i="65"/>
  <c r="C273" i="65"/>
  <c r="D273" i="65"/>
  <c r="E273" i="65"/>
  <c r="F273" i="65"/>
  <c r="G273" i="65"/>
  <c r="H273" i="65"/>
  <c r="J273" i="65"/>
  <c r="M273" i="65"/>
  <c r="B274" i="65"/>
  <c r="C274" i="65"/>
  <c r="D274" i="65"/>
  <c r="E274" i="65"/>
  <c r="F274" i="65"/>
  <c r="G274" i="65"/>
  <c r="H274" i="65"/>
  <c r="J274" i="65"/>
  <c r="M274" i="65"/>
  <c r="B275" i="65"/>
  <c r="C275" i="65"/>
  <c r="D275" i="65"/>
  <c r="E275" i="65"/>
  <c r="F275" i="65"/>
  <c r="G275" i="65"/>
  <c r="H275" i="65"/>
  <c r="J275" i="65"/>
  <c r="M275" i="65"/>
  <c r="B276" i="65"/>
  <c r="C276" i="65"/>
  <c r="D276" i="65"/>
  <c r="E276" i="65"/>
  <c r="F276" i="65"/>
  <c r="G276" i="65"/>
  <c r="H276" i="65"/>
  <c r="J276" i="65"/>
  <c r="M276" i="65"/>
  <c r="B277" i="65"/>
  <c r="C277" i="65"/>
  <c r="D277" i="65"/>
  <c r="E277" i="65"/>
  <c r="F277" i="65"/>
  <c r="G277" i="65"/>
  <c r="H277" i="65"/>
  <c r="J277" i="65"/>
  <c r="M277" i="65"/>
  <c r="B278" i="65"/>
  <c r="C278" i="65"/>
  <c r="D278" i="65"/>
  <c r="E278" i="65"/>
  <c r="F278" i="65"/>
  <c r="G278" i="65"/>
  <c r="H278" i="65"/>
  <c r="J278" i="65"/>
  <c r="M278" i="65"/>
  <c r="B279" i="65"/>
  <c r="C279" i="65"/>
  <c r="D279" i="65"/>
  <c r="E279" i="65"/>
  <c r="F279" i="65"/>
  <c r="G279" i="65"/>
  <c r="H279" i="65"/>
  <c r="J279" i="65"/>
  <c r="M279" i="65"/>
  <c r="B280" i="65"/>
  <c r="C280" i="65"/>
  <c r="D280" i="65"/>
  <c r="E280" i="65"/>
  <c r="F280" i="65"/>
  <c r="G280" i="65"/>
  <c r="H280" i="65"/>
  <c r="J280" i="65"/>
  <c r="M280" i="65"/>
  <c r="B281" i="65"/>
  <c r="C281" i="65"/>
  <c r="D281" i="65"/>
  <c r="E281" i="65"/>
  <c r="F281" i="65"/>
  <c r="G281" i="65"/>
  <c r="H281" i="65"/>
  <c r="J281" i="65"/>
  <c r="M281" i="65"/>
  <c r="B282" i="65"/>
  <c r="C282" i="65"/>
  <c r="D282" i="65"/>
  <c r="E282" i="65"/>
  <c r="F282" i="65"/>
  <c r="G282" i="65"/>
  <c r="H282" i="65"/>
  <c r="J282" i="65"/>
  <c r="M282" i="65"/>
  <c r="B283" i="65"/>
  <c r="C283" i="65"/>
  <c r="D283" i="65"/>
  <c r="E283" i="65"/>
  <c r="F283" i="65"/>
  <c r="G283" i="65"/>
  <c r="H283" i="65"/>
  <c r="J283" i="65"/>
  <c r="M283" i="65"/>
  <c r="B284" i="65"/>
  <c r="C284" i="65"/>
  <c r="D284" i="65"/>
  <c r="E284" i="65"/>
  <c r="F284" i="65"/>
  <c r="G284" i="65"/>
  <c r="H284" i="65"/>
  <c r="J284" i="65"/>
  <c r="M284" i="65"/>
  <c r="B285" i="65"/>
  <c r="C285" i="65"/>
  <c r="D285" i="65"/>
  <c r="E285" i="65"/>
  <c r="F285" i="65"/>
  <c r="G285" i="65"/>
  <c r="H285" i="65"/>
  <c r="J285" i="65"/>
  <c r="M285" i="65"/>
  <c r="B286" i="65"/>
  <c r="C286" i="65"/>
  <c r="D286" i="65"/>
  <c r="E286" i="65"/>
  <c r="F286" i="65"/>
  <c r="G286" i="65"/>
  <c r="H286" i="65"/>
  <c r="J286" i="65"/>
  <c r="M286" i="65"/>
  <c r="B287" i="65"/>
  <c r="C287" i="65"/>
  <c r="D287" i="65"/>
  <c r="E287" i="65"/>
  <c r="F287" i="65"/>
  <c r="G287" i="65"/>
  <c r="H287" i="65"/>
  <c r="J287" i="65"/>
  <c r="M287" i="65"/>
  <c r="B288" i="65"/>
  <c r="C288" i="65"/>
  <c r="D288" i="65"/>
  <c r="E288" i="65"/>
  <c r="F288" i="65"/>
  <c r="G288" i="65"/>
  <c r="H288" i="65"/>
  <c r="J288" i="65"/>
  <c r="M288" i="65"/>
  <c r="B289" i="65"/>
  <c r="C289" i="65"/>
  <c r="D289" i="65"/>
  <c r="E289" i="65"/>
  <c r="F289" i="65"/>
  <c r="G289" i="65"/>
  <c r="H289" i="65"/>
  <c r="J289" i="65"/>
  <c r="M289" i="65"/>
  <c r="B290" i="65"/>
  <c r="C290" i="65"/>
  <c r="D290" i="65"/>
  <c r="E290" i="65"/>
  <c r="F290" i="65"/>
  <c r="G290" i="65"/>
  <c r="H290" i="65"/>
  <c r="J290" i="65"/>
  <c r="M290" i="65"/>
  <c r="B291" i="65"/>
  <c r="C291" i="65"/>
  <c r="D291" i="65"/>
  <c r="E291" i="65"/>
  <c r="F291" i="65"/>
  <c r="G291" i="65"/>
  <c r="H291" i="65"/>
  <c r="J291" i="65"/>
  <c r="M291" i="65"/>
  <c r="B292" i="65"/>
  <c r="C292" i="65"/>
  <c r="D292" i="65"/>
  <c r="E292" i="65"/>
  <c r="F292" i="65"/>
  <c r="G292" i="65"/>
  <c r="H292" i="65"/>
  <c r="J292" i="65"/>
  <c r="M292" i="65"/>
  <c r="B293" i="65"/>
  <c r="C293" i="65"/>
  <c r="D293" i="65"/>
  <c r="E293" i="65"/>
  <c r="F293" i="65"/>
  <c r="G293" i="65"/>
  <c r="H293" i="65"/>
  <c r="J293" i="65"/>
  <c r="M293" i="65"/>
  <c r="M9" i="65"/>
  <c r="J9" i="65"/>
  <c r="H9" i="65"/>
  <c r="G9" i="65"/>
  <c r="F9" i="65"/>
  <c r="E9" i="65"/>
  <c r="D9" i="65"/>
  <c r="C9" i="65"/>
  <c r="B9" i="65"/>
  <c r="I65" i="65" l="1"/>
  <c r="I61" i="65"/>
  <c r="I57" i="65"/>
  <c r="I313" i="65"/>
  <c r="K313" i="65" s="1"/>
  <c r="L313" i="65" s="1"/>
  <c r="I188" i="65"/>
  <c r="I321" i="65"/>
  <c r="I317" i="65"/>
  <c r="I304" i="65"/>
  <c r="K304" i="65" s="1"/>
  <c r="L304" i="65" s="1"/>
  <c r="I187" i="65"/>
  <c r="I183" i="65"/>
  <c r="I342" i="65"/>
  <c r="I310" i="65"/>
  <c r="K310" i="65" s="1"/>
  <c r="L310" i="65" s="1"/>
  <c r="I53" i="65"/>
  <c r="I49" i="65"/>
  <c r="K49" i="65" s="1"/>
  <c r="L49" i="65" s="1"/>
  <c r="I45" i="65"/>
  <c r="K45" i="65" s="1"/>
  <c r="L45" i="65" s="1"/>
  <c r="I41" i="65"/>
  <c r="K41" i="65" s="1"/>
  <c r="L41" i="65" s="1"/>
  <c r="I37" i="65"/>
  <c r="I33" i="65"/>
  <c r="K33" i="65" s="1"/>
  <c r="L33" i="65" s="1"/>
  <c r="I29" i="65"/>
  <c r="K29" i="65" s="1"/>
  <c r="L29" i="65" s="1"/>
  <c r="I25" i="65"/>
  <c r="K25" i="65" s="1"/>
  <c r="L25" i="65" s="1"/>
  <c r="I21" i="65"/>
  <c r="I17" i="65"/>
  <c r="K17" i="65" s="1"/>
  <c r="L17" i="65" s="1"/>
  <c r="I13" i="65"/>
  <c r="K13" i="65" s="1"/>
  <c r="L13" i="65" s="1"/>
  <c r="I70" i="65"/>
  <c r="K70" i="65" s="1"/>
  <c r="L70" i="65" s="1"/>
  <c r="K65" i="65"/>
  <c r="L65" i="65" s="1"/>
  <c r="K61" i="65"/>
  <c r="L61" i="65" s="1"/>
  <c r="K57" i="65"/>
  <c r="L57" i="65" s="1"/>
  <c r="K53" i="65"/>
  <c r="L53" i="65" s="1"/>
  <c r="K37" i="65"/>
  <c r="L37" i="65" s="1"/>
  <c r="K21" i="65"/>
  <c r="L21" i="65" s="1"/>
  <c r="I386" i="65"/>
  <c r="K386" i="65" s="1"/>
  <c r="L386" i="65" s="1"/>
  <c r="I382" i="65"/>
  <c r="K382" i="65" s="1"/>
  <c r="L382" i="65" s="1"/>
  <c r="I326" i="65"/>
  <c r="K326" i="65" s="1"/>
  <c r="L326" i="65" s="1"/>
  <c r="I322" i="65"/>
  <c r="K322" i="65" s="1"/>
  <c r="L322" i="65" s="1"/>
  <c r="I318" i="65"/>
  <c r="K318" i="65" s="1"/>
  <c r="L318" i="65" s="1"/>
  <c r="I314" i="65"/>
  <c r="I336" i="65"/>
  <c r="K336" i="65" s="1"/>
  <c r="L336" i="65" s="1"/>
  <c r="I328" i="65"/>
  <c r="I296" i="65"/>
  <c r="K296" i="65" s="1"/>
  <c r="L296" i="65" s="1"/>
  <c r="I79" i="65"/>
  <c r="K79" i="65" s="1"/>
  <c r="L79" i="65" s="1"/>
  <c r="I71" i="65"/>
  <c r="K71" i="65" s="1"/>
  <c r="L71" i="65" s="1"/>
  <c r="I67" i="65"/>
  <c r="K67" i="65" s="1"/>
  <c r="L67" i="65" s="1"/>
  <c r="I63" i="65"/>
  <c r="K63" i="65" s="1"/>
  <c r="L63" i="65" s="1"/>
  <c r="I59" i="65"/>
  <c r="K59" i="65" s="1"/>
  <c r="L59" i="65" s="1"/>
  <c r="I55" i="65"/>
  <c r="I51" i="65"/>
  <c r="K51" i="65" s="1"/>
  <c r="L51" i="65" s="1"/>
  <c r="I43" i="65"/>
  <c r="K43" i="65" s="1"/>
  <c r="L43" i="65" s="1"/>
  <c r="I39" i="65"/>
  <c r="K39" i="65" s="1"/>
  <c r="L39" i="65" s="1"/>
  <c r="I35" i="65"/>
  <c r="K35" i="65" s="1"/>
  <c r="L35" i="65" s="1"/>
  <c r="I31" i="65"/>
  <c r="K31" i="65" s="1"/>
  <c r="L31" i="65" s="1"/>
  <c r="I23" i="65"/>
  <c r="I19" i="65"/>
  <c r="I15" i="65"/>
  <c r="K15" i="65" s="1"/>
  <c r="L15" i="65" s="1"/>
  <c r="I11" i="65"/>
  <c r="I371" i="65"/>
  <c r="K371" i="65" s="1"/>
  <c r="L371" i="65" s="1"/>
  <c r="I363" i="65"/>
  <c r="K363" i="65" s="1"/>
  <c r="L363" i="65" s="1"/>
  <c r="I355" i="65"/>
  <c r="K355" i="65" s="1"/>
  <c r="L355" i="65" s="1"/>
  <c r="I347" i="65"/>
  <c r="I323" i="65"/>
  <c r="K323" i="65" s="1"/>
  <c r="L323" i="65" s="1"/>
  <c r="I315" i="65"/>
  <c r="K315" i="65" s="1"/>
  <c r="L315" i="65" s="1"/>
  <c r="I290" i="65"/>
  <c r="K290" i="65" s="1"/>
  <c r="L290" i="65" s="1"/>
  <c r="I286" i="65"/>
  <c r="K286" i="65" s="1"/>
  <c r="L286" i="65" s="1"/>
  <c r="I282" i="65"/>
  <c r="I278" i="65"/>
  <c r="K278" i="65" s="1"/>
  <c r="L278" i="65" s="1"/>
  <c r="I274" i="65"/>
  <c r="K274" i="65" s="1"/>
  <c r="L274" i="65" s="1"/>
  <c r="I270" i="65"/>
  <c r="I266" i="65"/>
  <c r="K266" i="65" s="1"/>
  <c r="L266" i="65" s="1"/>
  <c r="I262" i="65"/>
  <c r="K262" i="65" s="1"/>
  <c r="L262" i="65" s="1"/>
  <c r="I258" i="65"/>
  <c r="K258" i="65" s="1"/>
  <c r="L258" i="65" s="1"/>
  <c r="I254" i="65"/>
  <c r="I250" i="65"/>
  <c r="K250" i="65" s="1"/>
  <c r="L250" i="65" s="1"/>
  <c r="I246" i="65"/>
  <c r="K246" i="65" s="1"/>
  <c r="L246" i="65" s="1"/>
  <c r="I242" i="65"/>
  <c r="K242" i="65" s="1"/>
  <c r="L242" i="65" s="1"/>
  <c r="I238" i="65"/>
  <c r="K238" i="65" s="1"/>
  <c r="L238" i="65" s="1"/>
  <c r="I234" i="65"/>
  <c r="I230" i="65"/>
  <c r="K230" i="65" s="1"/>
  <c r="L230" i="65" s="1"/>
  <c r="I226" i="65"/>
  <c r="I222" i="65"/>
  <c r="I218" i="65"/>
  <c r="K218" i="65" s="1"/>
  <c r="L218" i="65" s="1"/>
  <c r="I210" i="65"/>
  <c r="K210" i="65" s="1"/>
  <c r="L210" i="65" s="1"/>
  <c r="I206" i="65"/>
  <c r="K206" i="65" s="1"/>
  <c r="L206" i="65" s="1"/>
  <c r="I202" i="65"/>
  <c r="I194" i="65"/>
  <c r="K194" i="65" s="1"/>
  <c r="L194" i="65" s="1"/>
  <c r="I190" i="65"/>
  <c r="K190" i="65" s="1"/>
  <c r="L190" i="65" s="1"/>
  <c r="I178" i="65"/>
  <c r="K178" i="65" s="1"/>
  <c r="L178" i="65" s="1"/>
  <c r="I174" i="65"/>
  <c r="I74" i="65"/>
  <c r="I339" i="65"/>
  <c r="K339" i="65" s="1"/>
  <c r="L339" i="65" s="1"/>
  <c r="I331" i="65"/>
  <c r="I320" i="65"/>
  <c r="K320" i="65" s="1"/>
  <c r="L320" i="65" s="1"/>
  <c r="I312" i="65"/>
  <c r="K312" i="65" s="1"/>
  <c r="L312" i="65" s="1"/>
  <c r="I309" i="65"/>
  <c r="K309" i="65" s="1"/>
  <c r="L309" i="65" s="1"/>
  <c r="I306" i="65"/>
  <c r="K306" i="65" s="1"/>
  <c r="L306" i="65" s="1"/>
  <c r="I305" i="65"/>
  <c r="I302" i="65"/>
  <c r="K302" i="65" s="1"/>
  <c r="L302" i="65" s="1"/>
  <c r="I301" i="65"/>
  <c r="K301" i="65" s="1"/>
  <c r="L301" i="65" s="1"/>
  <c r="I298" i="65"/>
  <c r="I297" i="65"/>
  <c r="K297" i="65" s="1"/>
  <c r="L297" i="65" s="1"/>
  <c r="I216" i="65"/>
  <c r="I212" i="65"/>
  <c r="K212" i="65" s="1"/>
  <c r="L212" i="65" s="1"/>
  <c r="I204" i="65"/>
  <c r="I200" i="65"/>
  <c r="K200" i="65" s="1"/>
  <c r="L200" i="65" s="1"/>
  <c r="I180" i="65"/>
  <c r="K180" i="65" s="1"/>
  <c r="L180" i="65" s="1"/>
  <c r="I87" i="65"/>
  <c r="K87" i="65" s="1"/>
  <c r="L87" i="65" s="1"/>
  <c r="I83" i="65"/>
  <c r="K83" i="65" s="1"/>
  <c r="L83" i="65" s="1"/>
  <c r="I80" i="65"/>
  <c r="K80" i="65" s="1"/>
  <c r="L80" i="65" s="1"/>
  <c r="I77" i="65"/>
  <c r="K77" i="65" s="1"/>
  <c r="L77" i="65" s="1"/>
  <c r="I73" i="65"/>
  <c r="K73" i="65" s="1"/>
  <c r="L73" i="65" s="1"/>
  <c r="I344" i="65"/>
  <c r="K344" i="65" s="1"/>
  <c r="L344" i="65" s="1"/>
  <c r="I341" i="65"/>
  <c r="I338" i="65"/>
  <c r="K338" i="65" s="1"/>
  <c r="L338" i="65" s="1"/>
  <c r="I337" i="65"/>
  <c r="K337" i="65" s="1"/>
  <c r="L337" i="65" s="1"/>
  <c r="I334" i="65"/>
  <c r="K334" i="65" s="1"/>
  <c r="L334" i="65" s="1"/>
  <c r="I333" i="65"/>
  <c r="K333" i="65" s="1"/>
  <c r="L333" i="65" s="1"/>
  <c r="I330" i="65"/>
  <c r="I329" i="65"/>
  <c r="K329" i="65" s="1"/>
  <c r="L329" i="65" s="1"/>
  <c r="I307" i="65"/>
  <c r="K307" i="65" s="1"/>
  <c r="L307" i="65" s="1"/>
  <c r="I299" i="65"/>
  <c r="K299" i="65" s="1"/>
  <c r="L299" i="65" s="1"/>
  <c r="I176" i="65"/>
  <c r="K176" i="65" s="1"/>
  <c r="L176" i="65" s="1"/>
  <c r="I90" i="65"/>
  <c r="K90" i="65" s="1"/>
  <c r="L90" i="65" s="1"/>
  <c r="I75" i="65"/>
  <c r="K75" i="65" s="1"/>
  <c r="L75" i="65" s="1"/>
  <c r="I68" i="65"/>
  <c r="K68" i="65" s="1"/>
  <c r="L68" i="65" s="1"/>
  <c r="I64" i="65"/>
  <c r="K64" i="65" s="1"/>
  <c r="L64" i="65" s="1"/>
  <c r="I60" i="65"/>
  <c r="K60" i="65" s="1"/>
  <c r="L60" i="65" s="1"/>
  <c r="I56" i="65"/>
  <c r="I52" i="65"/>
  <c r="K52" i="65" s="1"/>
  <c r="L52" i="65" s="1"/>
  <c r="I48" i="65"/>
  <c r="I44" i="65"/>
  <c r="K44" i="65" s="1"/>
  <c r="L44" i="65" s="1"/>
  <c r="I40" i="65"/>
  <c r="I36" i="65"/>
  <c r="K36" i="65" s="1"/>
  <c r="L36" i="65" s="1"/>
  <c r="I32" i="65"/>
  <c r="K32" i="65" s="1"/>
  <c r="L32" i="65" s="1"/>
  <c r="I28" i="65"/>
  <c r="K28" i="65" s="1"/>
  <c r="L28" i="65" s="1"/>
  <c r="I24" i="65"/>
  <c r="K24" i="65" s="1"/>
  <c r="L24" i="65" s="1"/>
  <c r="I20" i="65"/>
  <c r="K20" i="65" s="1"/>
  <c r="L20" i="65" s="1"/>
  <c r="I16" i="65"/>
  <c r="K16" i="65" s="1"/>
  <c r="L16" i="65" s="1"/>
  <c r="I12" i="65"/>
  <c r="K12" i="65" s="1"/>
  <c r="L12" i="65" s="1"/>
  <c r="I392" i="65"/>
  <c r="K392" i="65" s="1"/>
  <c r="L392" i="65" s="1"/>
  <c r="I376" i="65"/>
  <c r="K376" i="65" s="1"/>
  <c r="L376" i="65" s="1"/>
  <c r="I368" i="65"/>
  <c r="K368" i="65" s="1"/>
  <c r="L368" i="65" s="1"/>
  <c r="I360" i="65"/>
  <c r="K360" i="65" s="1"/>
  <c r="L360" i="65" s="1"/>
  <c r="I352" i="65"/>
  <c r="I332" i="65"/>
  <c r="K332" i="65" s="1"/>
  <c r="L332" i="65" s="1"/>
  <c r="I316" i="65"/>
  <c r="K316" i="65" s="1"/>
  <c r="L316" i="65" s="1"/>
  <c r="I300" i="65"/>
  <c r="K300" i="65" s="1"/>
  <c r="L300" i="65" s="1"/>
  <c r="I291" i="65"/>
  <c r="K291" i="65" s="1"/>
  <c r="L291" i="65" s="1"/>
  <c r="I287" i="65"/>
  <c r="I283" i="65"/>
  <c r="I279" i="65"/>
  <c r="K279" i="65" s="1"/>
  <c r="L279" i="65" s="1"/>
  <c r="I275" i="65"/>
  <c r="I271" i="65"/>
  <c r="K271" i="65" s="1"/>
  <c r="L271" i="65" s="1"/>
  <c r="I267" i="65"/>
  <c r="K267" i="65" s="1"/>
  <c r="L267" i="65" s="1"/>
  <c r="I263" i="65"/>
  <c r="I259" i="65"/>
  <c r="K259" i="65" s="1"/>
  <c r="L259" i="65" s="1"/>
  <c r="I255" i="65"/>
  <c r="K255" i="65" s="1"/>
  <c r="L255" i="65" s="1"/>
  <c r="I251" i="65"/>
  <c r="K251" i="65" s="1"/>
  <c r="L251" i="65" s="1"/>
  <c r="I247" i="65"/>
  <c r="K247" i="65" s="1"/>
  <c r="L247" i="65" s="1"/>
  <c r="I243" i="65"/>
  <c r="I239" i="65"/>
  <c r="K239" i="65" s="1"/>
  <c r="L239" i="65" s="1"/>
  <c r="I235" i="65"/>
  <c r="K235" i="65" s="1"/>
  <c r="L235" i="65" s="1"/>
  <c r="I231" i="65"/>
  <c r="K231" i="65" s="1"/>
  <c r="L231" i="65" s="1"/>
  <c r="I227" i="65"/>
  <c r="I223" i="65"/>
  <c r="K223" i="65" s="1"/>
  <c r="L223" i="65" s="1"/>
  <c r="I219" i="65"/>
  <c r="K219" i="65" s="1"/>
  <c r="L219" i="65" s="1"/>
  <c r="I215" i="65"/>
  <c r="K215" i="65" s="1"/>
  <c r="L215" i="65" s="1"/>
  <c r="I208" i="65"/>
  <c r="I203" i="65"/>
  <c r="K203" i="65" s="1"/>
  <c r="L203" i="65" s="1"/>
  <c r="I199" i="65"/>
  <c r="I195" i="65"/>
  <c r="K195" i="65" s="1"/>
  <c r="L195" i="65" s="1"/>
  <c r="I191" i="65"/>
  <c r="I340" i="65"/>
  <c r="K340" i="65" s="1"/>
  <c r="L340" i="65" s="1"/>
  <c r="I324" i="65"/>
  <c r="K324" i="65" s="1"/>
  <c r="L324" i="65" s="1"/>
  <c r="I308" i="65"/>
  <c r="K308" i="65" s="1"/>
  <c r="L308" i="65" s="1"/>
  <c r="I196" i="65"/>
  <c r="I192" i="65"/>
  <c r="K192" i="65" s="1"/>
  <c r="L192" i="65" s="1"/>
  <c r="I198" i="65"/>
  <c r="K198" i="65" s="1"/>
  <c r="L198" i="65" s="1"/>
  <c r="I184" i="65"/>
  <c r="K184" i="65" s="1"/>
  <c r="L184" i="65" s="1"/>
  <c r="I93" i="65"/>
  <c r="K93" i="65" s="1"/>
  <c r="L93" i="65" s="1"/>
  <c r="I89" i="65"/>
  <c r="K89" i="65" s="1"/>
  <c r="L89" i="65" s="1"/>
  <c r="I86" i="65"/>
  <c r="K86" i="65" s="1"/>
  <c r="L86" i="65" s="1"/>
  <c r="I82" i="65"/>
  <c r="K74" i="65"/>
  <c r="L74" i="65" s="1"/>
  <c r="K55" i="65"/>
  <c r="L55" i="65" s="1"/>
  <c r="I47" i="65"/>
  <c r="K47" i="65" s="1"/>
  <c r="L47" i="65" s="1"/>
  <c r="I27" i="65"/>
  <c r="K27" i="65" s="1"/>
  <c r="L27" i="65" s="1"/>
  <c r="K23" i="65"/>
  <c r="L23" i="65" s="1"/>
  <c r="K19" i="65"/>
  <c r="L19" i="65" s="1"/>
  <c r="K11" i="65"/>
  <c r="L11" i="65" s="1"/>
  <c r="I388" i="65"/>
  <c r="K388" i="65" s="1"/>
  <c r="L388" i="65" s="1"/>
  <c r="I384" i="65"/>
  <c r="K384" i="65" s="1"/>
  <c r="L384" i="65" s="1"/>
  <c r="I380" i="65"/>
  <c r="I372" i="65"/>
  <c r="K372" i="65" s="1"/>
  <c r="L372" i="65" s="1"/>
  <c r="I364" i="65"/>
  <c r="K364" i="65" s="1"/>
  <c r="L364" i="65" s="1"/>
  <c r="I356" i="65"/>
  <c r="K356" i="65" s="1"/>
  <c r="L356" i="65" s="1"/>
  <c r="I348" i="65"/>
  <c r="K348" i="65" s="1"/>
  <c r="L348" i="65" s="1"/>
  <c r="I72" i="65"/>
  <c r="K72" i="65" s="1"/>
  <c r="L72" i="65" s="1"/>
  <c r="I292" i="65"/>
  <c r="K292" i="65" s="1"/>
  <c r="L292" i="65" s="1"/>
  <c r="I288" i="65"/>
  <c r="K288" i="65" s="1"/>
  <c r="L288" i="65" s="1"/>
  <c r="I284" i="65"/>
  <c r="K284" i="65" s="1"/>
  <c r="L284" i="65" s="1"/>
  <c r="I280" i="65"/>
  <c r="K280" i="65" s="1"/>
  <c r="L280" i="65" s="1"/>
  <c r="I276" i="65"/>
  <c r="K276" i="65" s="1"/>
  <c r="L276" i="65" s="1"/>
  <c r="I272" i="65"/>
  <c r="I268" i="65"/>
  <c r="K268" i="65" s="1"/>
  <c r="L268" i="65" s="1"/>
  <c r="I264" i="65"/>
  <c r="K264" i="65" s="1"/>
  <c r="L264" i="65" s="1"/>
  <c r="I260" i="65"/>
  <c r="K260" i="65" s="1"/>
  <c r="L260" i="65" s="1"/>
  <c r="I256" i="65"/>
  <c r="K256" i="65" s="1"/>
  <c r="L256" i="65" s="1"/>
  <c r="I252" i="65"/>
  <c r="K252" i="65" s="1"/>
  <c r="L252" i="65" s="1"/>
  <c r="I248" i="65"/>
  <c r="K248" i="65" s="1"/>
  <c r="L248" i="65" s="1"/>
  <c r="I244" i="65"/>
  <c r="K244" i="65" s="1"/>
  <c r="L244" i="65" s="1"/>
  <c r="I240" i="65"/>
  <c r="K240" i="65" s="1"/>
  <c r="L240" i="65" s="1"/>
  <c r="I236" i="65"/>
  <c r="K236" i="65" s="1"/>
  <c r="L236" i="65" s="1"/>
  <c r="I232" i="65"/>
  <c r="I228" i="65"/>
  <c r="K228" i="65" s="1"/>
  <c r="L228" i="65" s="1"/>
  <c r="I224" i="65"/>
  <c r="K224" i="65" s="1"/>
  <c r="L224" i="65" s="1"/>
  <c r="I220" i="65"/>
  <c r="K220" i="65" s="1"/>
  <c r="L220" i="65" s="1"/>
  <c r="I207" i="65"/>
  <c r="K207" i="65" s="1"/>
  <c r="L207" i="65" s="1"/>
  <c r="I186" i="65"/>
  <c r="K186" i="65" s="1"/>
  <c r="L186" i="65" s="1"/>
  <c r="I182" i="65"/>
  <c r="K182" i="65" s="1"/>
  <c r="L182" i="65" s="1"/>
  <c r="I179" i="65"/>
  <c r="K179" i="65" s="1"/>
  <c r="L179" i="65" s="1"/>
  <c r="I175" i="65"/>
  <c r="K175" i="65" s="1"/>
  <c r="L175" i="65" s="1"/>
  <c r="I91" i="65"/>
  <c r="K91" i="65" s="1"/>
  <c r="L91" i="65" s="1"/>
  <c r="I88" i="65"/>
  <c r="K88" i="65" s="1"/>
  <c r="L88" i="65" s="1"/>
  <c r="I84" i="65"/>
  <c r="K84" i="65" s="1"/>
  <c r="L84" i="65" s="1"/>
  <c r="I66" i="65"/>
  <c r="I62" i="65"/>
  <c r="K62" i="65" s="1"/>
  <c r="L62" i="65" s="1"/>
  <c r="I58" i="65"/>
  <c r="K58" i="65" s="1"/>
  <c r="L58" i="65" s="1"/>
  <c r="I54" i="65"/>
  <c r="K54" i="65" s="1"/>
  <c r="L54" i="65" s="1"/>
  <c r="I50" i="65"/>
  <c r="K50" i="65" s="1"/>
  <c r="L50" i="65" s="1"/>
  <c r="I46" i="65"/>
  <c r="K46" i="65" s="1"/>
  <c r="L46" i="65" s="1"/>
  <c r="I42" i="65"/>
  <c r="K42" i="65" s="1"/>
  <c r="L42" i="65" s="1"/>
  <c r="I38" i="65"/>
  <c r="K38" i="65" s="1"/>
  <c r="L38" i="65" s="1"/>
  <c r="I34" i="65"/>
  <c r="K34" i="65" s="1"/>
  <c r="L34" i="65" s="1"/>
  <c r="I30" i="65"/>
  <c r="K30" i="65" s="1"/>
  <c r="L30" i="65" s="1"/>
  <c r="I26" i="65"/>
  <c r="K26" i="65" s="1"/>
  <c r="L26" i="65" s="1"/>
  <c r="I22" i="65"/>
  <c r="I18" i="65"/>
  <c r="K18" i="65" s="1"/>
  <c r="L18" i="65" s="1"/>
  <c r="I14" i="65"/>
  <c r="K14" i="65" s="1"/>
  <c r="L14" i="65" s="1"/>
  <c r="I10" i="65"/>
  <c r="K10" i="65" s="1"/>
  <c r="L10" i="65" s="1"/>
  <c r="I390" i="65"/>
  <c r="K390" i="65" s="1"/>
  <c r="L390" i="65" s="1"/>
  <c r="I378" i="65"/>
  <c r="K378" i="65" s="1"/>
  <c r="L378" i="65" s="1"/>
  <c r="I375" i="65"/>
  <c r="K375" i="65" s="1"/>
  <c r="L375" i="65" s="1"/>
  <c r="I367" i="65"/>
  <c r="K367" i="65" s="1"/>
  <c r="L367" i="65" s="1"/>
  <c r="I362" i="65"/>
  <c r="K362" i="65" s="1"/>
  <c r="L362" i="65" s="1"/>
  <c r="I359" i="65"/>
  <c r="K359" i="65" s="1"/>
  <c r="L359" i="65" s="1"/>
  <c r="I354" i="65"/>
  <c r="K354" i="65" s="1"/>
  <c r="L354" i="65" s="1"/>
  <c r="I351" i="65"/>
  <c r="K351" i="65" s="1"/>
  <c r="L351" i="65" s="1"/>
  <c r="I346" i="65"/>
  <c r="I385" i="65"/>
  <c r="K385" i="65" s="1"/>
  <c r="L385" i="65" s="1"/>
  <c r="K56" i="65"/>
  <c r="L56" i="65" s="1"/>
  <c r="K48" i="65"/>
  <c r="L48" i="65" s="1"/>
  <c r="K40" i="65"/>
  <c r="L40" i="65" s="1"/>
  <c r="I393" i="65"/>
  <c r="K393" i="65" s="1"/>
  <c r="L393" i="65" s="1"/>
  <c r="I381" i="65"/>
  <c r="K381" i="65" s="1"/>
  <c r="L381" i="65" s="1"/>
  <c r="I391" i="65"/>
  <c r="K391" i="65" s="1"/>
  <c r="L391" i="65" s="1"/>
  <c r="I387" i="65"/>
  <c r="K387" i="65" s="1"/>
  <c r="L387" i="65" s="1"/>
  <c r="I383" i="65"/>
  <c r="K383" i="65" s="1"/>
  <c r="L383" i="65" s="1"/>
  <c r="I379" i="65"/>
  <c r="K379" i="65" s="1"/>
  <c r="L379" i="65" s="1"/>
  <c r="I389" i="65"/>
  <c r="K389" i="65" s="1"/>
  <c r="L389" i="65" s="1"/>
  <c r="I293" i="65"/>
  <c r="K293" i="65" s="1"/>
  <c r="L293" i="65" s="1"/>
  <c r="I289" i="65"/>
  <c r="K289" i="65" s="1"/>
  <c r="L289" i="65" s="1"/>
  <c r="I285" i="65"/>
  <c r="K285" i="65" s="1"/>
  <c r="L285" i="65" s="1"/>
  <c r="I281" i="65"/>
  <c r="K281" i="65" s="1"/>
  <c r="L281" i="65" s="1"/>
  <c r="I277" i="65"/>
  <c r="K277" i="65" s="1"/>
  <c r="L277" i="65" s="1"/>
  <c r="I273" i="65"/>
  <c r="K273" i="65" s="1"/>
  <c r="L273" i="65" s="1"/>
  <c r="I269" i="65"/>
  <c r="K269" i="65" s="1"/>
  <c r="L269" i="65" s="1"/>
  <c r="I265" i="65"/>
  <c r="K265" i="65" s="1"/>
  <c r="L265" i="65" s="1"/>
  <c r="I261" i="65"/>
  <c r="K261" i="65" s="1"/>
  <c r="L261" i="65" s="1"/>
  <c r="I257" i="65"/>
  <c r="K257" i="65" s="1"/>
  <c r="L257" i="65" s="1"/>
  <c r="I253" i="65"/>
  <c r="K253" i="65" s="1"/>
  <c r="L253" i="65" s="1"/>
  <c r="I249" i="65"/>
  <c r="K249" i="65" s="1"/>
  <c r="L249" i="65" s="1"/>
  <c r="I245" i="65"/>
  <c r="I241" i="65"/>
  <c r="K241" i="65" s="1"/>
  <c r="L241" i="65" s="1"/>
  <c r="I237" i="65"/>
  <c r="K237" i="65" s="1"/>
  <c r="L237" i="65" s="1"/>
  <c r="I233" i="65"/>
  <c r="K233" i="65" s="1"/>
  <c r="L233" i="65" s="1"/>
  <c r="I229" i="65"/>
  <c r="K229" i="65" s="1"/>
  <c r="L229" i="65" s="1"/>
  <c r="I225" i="65"/>
  <c r="K225" i="65" s="1"/>
  <c r="L225" i="65" s="1"/>
  <c r="I221" i="65"/>
  <c r="K221" i="65" s="1"/>
  <c r="L221" i="65" s="1"/>
  <c r="I214" i="65"/>
  <c r="K214" i="65" s="1"/>
  <c r="L214" i="65" s="1"/>
  <c r="I211" i="65"/>
  <c r="K211" i="65" s="1"/>
  <c r="L211" i="65" s="1"/>
  <c r="K66" i="65"/>
  <c r="L66" i="65" s="1"/>
  <c r="K22" i="65"/>
  <c r="L22" i="65" s="1"/>
  <c r="I343" i="65"/>
  <c r="K343" i="65" s="1"/>
  <c r="L343" i="65" s="1"/>
  <c r="I335" i="65"/>
  <c r="K335" i="65" s="1"/>
  <c r="L335" i="65" s="1"/>
  <c r="I327" i="65"/>
  <c r="K327" i="65" s="1"/>
  <c r="L327" i="65" s="1"/>
  <c r="I319" i="65"/>
  <c r="I311" i="65"/>
  <c r="K311" i="65" s="1"/>
  <c r="L311" i="65" s="1"/>
  <c r="I303" i="65"/>
  <c r="K303" i="65" s="1"/>
  <c r="L303" i="65" s="1"/>
  <c r="I295" i="65"/>
  <c r="K295" i="65" s="1"/>
  <c r="L295" i="65" s="1"/>
  <c r="I217" i="65"/>
  <c r="K217" i="65" s="1"/>
  <c r="L217" i="65" s="1"/>
  <c r="I92" i="65"/>
  <c r="K92" i="65" s="1"/>
  <c r="L92" i="65" s="1"/>
  <c r="I85" i="65"/>
  <c r="K85" i="65" s="1"/>
  <c r="L85" i="65" s="1"/>
  <c r="I76" i="65"/>
  <c r="K76" i="65" s="1"/>
  <c r="L76" i="65" s="1"/>
  <c r="I69" i="65"/>
  <c r="K69" i="65" s="1"/>
  <c r="L69" i="65" s="1"/>
  <c r="K342" i="65"/>
  <c r="L342" i="65" s="1"/>
  <c r="K330" i="65"/>
  <c r="L330" i="65" s="1"/>
  <c r="K328" i="65"/>
  <c r="L328" i="65" s="1"/>
  <c r="K314" i="65"/>
  <c r="L314" i="65" s="1"/>
  <c r="K298" i="65"/>
  <c r="L298" i="65" s="1"/>
  <c r="K294" i="65"/>
  <c r="L294" i="65" s="1"/>
  <c r="K82" i="65"/>
  <c r="L82" i="65" s="1"/>
  <c r="K380" i="65"/>
  <c r="L380" i="65" s="1"/>
  <c r="I94" i="65"/>
  <c r="K94" i="65" s="1"/>
  <c r="L94" i="65" s="1"/>
  <c r="I81" i="65"/>
  <c r="K81" i="65" s="1"/>
  <c r="L81" i="65" s="1"/>
  <c r="I78" i="65"/>
  <c r="K78" i="65" s="1"/>
  <c r="L78" i="65" s="1"/>
  <c r="I374" i="65"/>
  <c r="K374" i="65" s="1"/>
  <c r="L374" i="65" s="1"/>
  <c r="I366" i="65"/>
  <c r="K366" i="65" s="1"/>
  <c r="L366" i="65" s="1"/>
  <c r="I370" i="65"/>
  <c r="K370" i="65" s="1"/>
  <c r="L370" i="65" s="1"/>
  <c r="I358" i="65"/>
  <c r="K358" i="65" s="1"/>
  <c r="L358" i="65" s="1"/>
  <c r="I350" i="65"/>
  <c r="K350" i="65" s="1"/>
  <c r="L350" i="65" s="1"/>
  <c r="K347" i="65"/>
  <c r="L347" i="65" s="1"/>
  <c r="K346" i="65"/>
  <c r="L346" i="65" s="1"/>
  <c r="I377" i="65"/>
  <c r="K377" i="65" s="1"/>
  <c r="L377" i="65" s="1"/>
  <c r="I373" i="65"/>
  <c r="K373" i="65" s="1"/>
  <c r="L373" i="65" s="1"/>
  <c r="I369" i="65"/>
  <c r="K369" i="65" s="1"/>
  <c r="L369" i="65" s="1"/>
  <c r="I365" i="65"/>
  <c r="K365" i="65" s="1"/>
  <c r="L365" i="65" s="1"/>
  <c r="I361" i="65"/>
  <c r="K361" i="65" s="1"/>
  <c r="L361" i="65" s="1"/>
  <c r="I357" i="65"/>
  <c r="K357" i="65" s="1"/>
  <c r="L357" i="65" s="1"/>
  <c r="I353" i="65"/>
  <c r="K353" i="65" s="1"/>
  <c r="L353" i="65" s="1"/>
  <c r="K352" i="65"/>
  <c r="L352" i="65" s="1"/>
  <c r="I349" i="65"/>
  <c r="K349" i="65" s="1"/>
  <c r="L349" i="65" s="1"/>
  <c r="K345" i="65"/>
  <c r="L345" i="65" s="1"/>
  <c r="K341" i="65"/>
  <c r="L341" i="65" s="1"/>
  <c r="K331" i="65"/>
  <c r="L331" i="65" s="1"/>
  <c r="K325" i="65"/>
  <c r="L325" i="65" s="1"/>
  <c r="K321" i="65"/>
  <c r="L321" i="65" s="1"/>
  <c r="K319" i="65"/>
  <c r="L319" i="65" s="1"/>
  <c r="K317" i="65"/>
  <c r="L317" i="65" s="1"/>
  <c r="K305" i="65"/>
  <c r="L305" i="65" s="1"/>
  <c r="I171" i="65"/>
  <c r="K171" i="65" s="1"/>
  <c r="L171" i="65" s="1"/>
  <c r="I169" i="65"/>
  <c r="K169" i="65" s="1"/>
  <c r="L169" i="65" s="1"/>
  <c r="I153" i="65"/>
  <c r="K153" i="65" s="1"/>
  <c r="L153" i="65" s="1"/>
  <c r="I149" i="65"/>
  <c r="K149" i="65" s="1"/>
  <c r="L149" i="65" s="1"/>
  <c r="I147" i="65"/>
  <c r="K147" i="65" s="1"/>
  <c r="L147" i="65" s="1"/>
  <c r="I131" i="65"/>
  <c r="K131" i="65" s="1"/>
  <c r="L131" i="65" s="1"/>
  <c r="I107" i="65"/>
  <c r="K107" i="65" s="1"/>
  <c r="L107" i="65" s="1"/>
  <c r="I103" i="65"/>
  <c r="K103" i="65" s="1"/>
  <c r="L103" i="65" s="1"/>
  <c r="I167" i="65"/>
  <c r="K167" i="65" s="1"/>
  <c r="L167" i="65" s="1"/>
  <c r="I165" i="65"/>
  <c r="K165" i="65" s="1"/>
  <c r="L165" i="65" s="1"/>
  <c r="I163" i="65"/>
  <c r="K163" i="65" s="1"/>
  <c r="L163" i="65" s="1"/>
  <c r="I155" i="65"/>
  <c r="K155" i="65" s="1"/>
  <c r="L155" i="65" s="1"/>
  <c r="I151" i="65"/>
  <c r="K151" i="65" s="1"/>
  <c r="L151" i="65" s="1"/>
  <c r="I143" i="65"/>
  <c r="K143" i="65" s="1"/>
  <c r="L143" i="65" s="1"/>
  <c r="I129" i="65"/>
  <c r="K129" i="65" s="1"/>
  <c r="L129" i="65" s="1"/>
  <c r="I125" i="65"/>
  <c r="K125" i="65" s="1"/>
  <c r="L125" i="65" s="1"/>
  <c r="I117" i="65"/>
  <c r="K117" i="65" s="1"/>
  <c r="L117" i="65" s="1"/>
  <c r="I115" i="65"/>
  <c r="K115" i="65" s="1"/>
  <c r="L115" i="65" s="1"/>
  <c r="I111" i="65"/>
  <c r="K111" i="65" s="1"/>
  <c r="L111" i="65" s="1"/>
  <c r="I101" i="65"/>
  <c r="K101" i="65" s="1"/>
  <c r="L101" i="65" s="1"/>
  <c r="I99" i="65"/>
  <c r="K99" i="65" s="1"/>
  <c r="L99" i="65" s="1"/>
  <c r="I97" i="65"/>
  <c r="K97" i="65" s="1"/>
  <c r="L97" i="65" s="1"/>
  <c r="I95" i="65"/>
  <c r="K95" i="65" s="1"/>
  <c r="L95" i="65" s="1"/>
  <c r="K287" i="65"/>
  <c r="L287" i="65" s="1"/>
  <c r="K283" i="65"/>
  <c r="L283" i="65" s="1"/>
  <c r="K282" i="65"/>
  <c r="L282" i="65" s="1"/>
  <c r="K275" i="65"/>
  <c r="L275" i="65" s="1"/>
  <c r="K272" i="65"/>
  <c r="L272" i="65" s="1"/>
  <c r="K270" i="65"/>
  <c r="L270" i="65" s="1"/>
  <c r="K263" i="65"/>
  <c r="L263" i="65" s="1"/>
  <c r="K254" i="65"/>
  <c r="L254" i="65" s="1"/>
  <c r="K245" i="65"/>
  <c r="L245" i="65" s="1"/>
  <c r="K243" i="65"/>
  <c r="L243" i="65" s="1"/>
  <c r="K234" i="65"/>
  <c r="L234" i="65" s="1"/>
  <c r="K232" i="65"/>
  <c r="L232" i="65" s="1"/>
  <c r="K227" i="65"/>
  <c r="L227" i="65" s="1"/>
  <c r="K226" i="65"/>
  <c r="L226" i="65" s="1"/>
  <c r="K222" i="65"/>
  <c r="L222" i="65" s="1"/>
  <c r="K202" i="65"/>
  <c r="L202" i="65" s="1"/>
  <c r="K174" i="65"/>
  <c r="L174" i="65" s="1"/>
  <c r="K199" i="65"/>
  <c r="L199" i="65" s="1"/>
  <c r="K191" i="65"/>
  <c r="L191" i="65" s="1"/>
  <c r="K187" i="65"/>
  <c r="L187" i="65" s="1"/>
  <c r="K183" i="65"/>
  <c r="L183" i="65" s="1"/>
  <c r="I172" i="65"/>
  <c r="K172" i="65" s="1"/>
  <c r="L172" i="65" s="1"/>
  <c r="I170" i="65"/>
  <c r="K170" i="65" s="1"/>
  <c r="L170" i="65" s="1"/>
  <c r="I168" i="65"/>
  <c r="K168" i="65" s="1"/>
  <c r="L168" i="65" s="1"/>
  <c r="I166" i="65"/>
  <c r="I164" i="65"/>
  <c r="K164" i="65" s="1"/>
  <c r="L164" i="65" s="1"/>
  <c r="I162" i="65"/>
  <c r="K162" i="65" s="1"/>
  <c r="L162" i="65" s="1"/>
  <c r="I160" i="65"/>
  <c r="K160" i="65" s="1"/>
  <c r="L160" i="65" s="1"/>
  <c r="I158" i="65"/>
  <c r="K158" i="65" s="1"/>
  <c r="L158" i="65" s="1"/>
  <c r="I156" i="65"/>
  <c r="K156" i="65" s="1"/>
  <c r="L156" i="65" s="1"/>
  <c r="I154" i="65"/>
  <c r="K154" i="65" s="1"/>
  <c r="L154" i="65" s="1"/>
  <c r="I152" i="65"/>
  <c r="K152" i="65" s="1"/>
  <c r="L152" i="65" s="1"/>
  <c r="I150" i="65"/>
  <c r="K150" i="65" s="1"/>
  <c r="L150" i="65" s="1"/>
  <c r="I148" i="65"/>
  <c r="K148" i="65" s="1"/>
  <c r="L148" i="65" s="1"/>
  <c r="I146" i="65"/>
  <c r="K146" i="65" s="1"/>
  <c r="L146" i="65" s="1"/>
  <c r="I144" i="65"/>
  <c r="K144" i="65" s="1"/>
  <c r="L144" i="65" s="1"/>
  <c r="I142" i="65"/>
  <c r="K142" i="65" s="1"/>
  <c r="L142" i="65" s="1"/>
  <c r="I140" i="65"/>
  <c r="K140" i="65" s="1"/>
  <c r="L140" i="65" s="1"/>
  <c r="I138" i="65"/>
  <c r="K138" i="65" s="1"/>
  <c r="L138" i="65" s="1"/>
  <c r="I136" i="65"/>
  <c r="K136" i="65" s="1"/>
  <c r="L136" i="65" s="1"/>
  <c r="I134" i="65"/>
  <c r="K134" i="65" s="1"/>
  <c r="L134" i="65" s="1"/>
  <c r="I132" i="65"/>
  <c r="K132" i="65" s="1"/>
  <c r="L132" i="65" s="1"/>
  <c r="I130" i="65"/>
  <c r="K130" i="65" s="1"/>
  <c r="L130" i="65" s="1"/>
  <c r="I128" i="65"/>
  <c r="K128" i="65" s="1"/>
  <c r="L128" i="65" s="1"/>
  <c r="I126" i="65"/>
  <c r="K126" i="65" s="1"/>
  <c r="L126" i="65" s="1"/>
  <c r="I124" i="65"/>
  <c r="K124" i="65" s="1"/>
  <c r="L124" i="65" s="1"/>
  <c r="I122" i="65"/>
  <c r="K122" i="65" s="1"/>
  <c r="L122" i="65" s="1"/>
  <c r="I120" i="65"/>
  <c r="K120" i="65" s="1"/>
  <c r="L120" i="65" s="1"/>
  <c r="I118" i="65"/>
  <c r="K118" i="65" s="1"/>
  <c r="L118" i="65" s="1"/>
  <c r="I116" i="65"/>
  <c r="K116" i="65" s="1"/>
  <c r="L116" i="65" s="1"/>
  <c r="I114" i="65"/>
  <c r="K114" i="65" s="1"/>
  <c r="L114" i="65" s="1"/>
  <c r="I112" i="65"/>
  <c r="K112" i="65" s="1"/>
  <c r="L112" i="65" s="1"/>
  <c r="I110" i="65"/>
  <c r="K110" i="65" s="1"/>
  <c r="L110" i="65" s="1"/>
  <c r="I108" i="65"/>
  <c r="K108" i="65" s="1"/>
  <c r="L108" i="65" s="1"/>
  <c r="I106" i="65"/>
  <c r="K106" i="65" s="1"/>
  <c r="L106" i="65" s="1"/>
  <c r="I104" i="65"/>
  <c r="K104" i="65" s="1"/>
  <c r="L104" i="65" s="1"/>
  <c r="I102" i="65"/>
  <c r="K102" i="65" s="1"/>
  <c r="L102" i="65" s="1"/>
  <c r="I100" i="65"/>
  <c r="K100" i="65" s="1"/>
  <c r="L100" i="65" s="1"/>
  <c r="I98" i="65"/>
  <c r="K98" i="65" s="1"/>
  <c r="L98" i="65" s="1"/>
  <c r="I96" i="65"/>
  <c r="K96" i="65" s="1"/>
  <c r="L96" i="65" s="1"/>
  <c r="I161" i="65"/>
  <c r="K161" i="65" s="1"/>
  <c r="L161" i="65" s="1"/>
  <c r="I159" i="65"/>
  <c r="K159" i="65" s="1"/>
  <c r="L159" i="65" s="1"/>
  <c r="I157" i="65"/>
  <c r="K157" i="65" s="1"/>
  <c r="L157" i="65" s="1"/>
  <c r="I145" i="65"/>
  <c r="K145" i="65" s="1"/>
  <c r="L145" i="65" s="1"/>
  <c r="I141" i="65"/>
  <c r="K141" i="65" s="1"/>
  <c r="L141" i="65" s="1"/>
  <c r="I139" i="65"/>
  <c r="K139" i="65" s="1"/>
  <c r="L139" i="65" s="1"/>
  <c r="I137" i="65"/>
  <c r="K137" i="65" s="1"/>
  <c r="L137" i="65" s="1"/>
  <c r="I135" i="65"/>
  <c r="K135" i="65" s="1"/>
  <c r="L135" i="65" s="1"/>
  <c r="I133" i="65"/>
  <c r="K133" i="65" s="1"/>
  <c r="L133" i="65" s="1"/>
  <c r="I127" i="65"/>
  <c r="K127" i="65" s="1"/>
  <c r="L127" i="65" s="1"/>
  <c r="I123" i="65"/>
  <c r="K123" i="65" s="1"/>
  <c r="L123" i="65" s="1"/>
  <c r="I121" i="65"/>
  <c r="K121" i="65" s="1"/>
  <c r="L121" i="65" s="1"/>
  <c r="I119" i="65"/>
  <c r="K119" i="65" s="1"/>
  <c r="L119" i="65" s="1"/>
  <c r="I113" i="65"/>
  <c r="K113" i="65" s="1"/>
  <c r="L113" i="65" s="1"/>
  <c r="I109" i="65"/>
  <c r="K109" i="65" s="1"/>
  <c r="L109" i="65" s="1"/>
  <c r="I105" i="65"/>
  <c r="K105" i="65" s="1"/>
  <c r="L105" i="65" s="1"/>
  <c r="K216" i="65"/>
  <c r="L216" i="65" s="1"/>
  <c r="I213" i="65"/>
  <c r="K213" i="65" s="1"/>
  <c r="L213" i="65" s="1"/>
  <c r="I209" i="65"/>
  <c r="K209" i="65" s="1"/>
  <c r="L209" i="65" s="1"/>
  <c r="K208" i="65"/>
  <c r="L208" i="65" s="1"/>
  <c r="I205" i="65"/>
  <c r="K205" i="65" s="1"/>
  <c r="L205" i="65" s="1"/>
  <c r="K204" i="65"/>
  <c r="L204" i="65" s="1"/>
  <c r="I201" i="65"/>
  <c r="K201" i="65" s="1"/>
  <c r="L201" i="65" s="1"/>
  <c r="I197" i="65"/>
  <c r="K197" i="65" s="1"/>
  <c r="L197" i="65" s="1"/>
  <c r="K196" i="65"/>
  <c r="L196" i="65" s="1"/>
  <c r="I193" i="65"/>
  <c r="K193" i="65" s="1"/>
  <c r="L193" i="65" s="1"/>
  <c r="I189" i="65"/>
  <c r="K189" i="65" s="1"/>
  <c r="L189" i="65" s="1"/>
  <c r="K188" i="65"/>
  <c r="L188" i="65" s="1"/>
  <c r="I185" i="65"/>
  <c r="K185" i="65" s="1"/>
  <c r="L185" i="65" s="1"/>
  <c r="I181" i="65"/>
  <c r="K181" i="65" s="1"/>
  <c r="L181" i="65" s="1"/>
  <c r="I177" i="65"/>
  <c r="K177" i="65" s="1"/>
  <c r="L177" i="65" s="1"/>
  <c r="I173" i="65"/>
  <c r="K173" i="65" s="1"/>
  <c r="L173" i="65" s="1"/>
  <c r="R20" i="61" l="1"/>
  <c r="R19" i="61"/>
  <c r="R18" i="61"/>
  <c r="R17" i="61"/>
  <c r="R16" i="61"/>
  <c r="F20" i="61"/>
  <c r="G20" i="61"/>
  <c r="H20" i="61"/>
  <c r="I20" i="61"/>
  <c r="J20" i="61"/>
  <c r="K20" i="61"/>
  <c r="L20" i="61"/>
  <c r="M20" i="61"/>
  <c r="N20" i="61"/>
  <c r="O20" i="61"/>
  <c r="P20" i="61"/>
  <c r="E20" i="61"/>
  <c r="D20" i="61"/>
  <c r="C20" i="61"/>
  <c r="B20" i="61"/>
  <c r="F19" i="61"/>
  <c r="E19" i="61"/>
  <c r="D19" i="61"/>
  <c r="C19" i="61"/>
  <c r="B19" i="61"/>
  <c r="F18" i="61"/>
  <c r="E18" i="61"/>
  <c r="D18" i="61"/>
  <c r="C18" i="61"/>
  <c r="B18" i="61"/>
  <c r="F17" i="61"/>
  <c r="E17" i="61"/>
  <c r="D17" i="61"/>
  <c r="C17" i="61"/>
  <c r="B17" i="61"/>
  <c r="F16" i="61"/>
  <c r="E16" i="61"/>
  <c r="D16" i="61"/>
  <c r="C16" i="61"/>
  <c r="B16" i="61"/>
  <c r="R15" i="61"/>
  <c r="R14" i="61"/>
  <c r="R13" i="61"/>
  <c r="R12" i="61"/>
  <c r="F15" i="61"/>
  <c r="E15" i="61"/>
  <c r="D15" i="61"/>
  <c r="C15" i="61"/>
  <c r="B15" i="61"/>
  <c r="F14" i="61"/>
  <c r="E14" i="61"/>
  <c r="D14" i="61"/>
  <c r="C14" i="61"/>
  <c r="B14" i="61"/>
  <c r="F13" i="61"/>
  <c r="E13" i="61"/>
  <c r="D13" i="61"/>
  <c r="C13" i="61"/>
  <c r="B13" i="61"/>
  <c r="F12" i="61"/>
  <c r="E12" i="61"/>
  <c r="D12" i="61"/>
  <c r="C12" i="61"/>
  <c r="B12" i="61"/>
  <c r="O19" i="47" l="1"/>
  <c r="D22" i="47"/>
  <c r="E22" i="47"/>
  <c r="F22" i="47"/>
  <c r="G22" i="47"/>
  <c r="H22" i="47"/>
  <c r="I22" i="47"/>
  <c r="J22" i="47"/>
  <c r="K22" i="47"/>
  <c r="L22" i="47"/>
  <c r="M22" i="47"/>
  <c r="N22" i="47"/>
  <c r="D23" i="47"/>
  <c r="E23" i="47"/>
  <c r="F23" i="47"/>
  <c r="G23" i="47"/>
  <c r="H23" i="47"/>
  <c r="I23" i="47"/>
  <c r="J23" i="47"/>
  <c r="K23" i="47"/>
  <c r="L23" i="47"/>
  <c r="M23" i="47"/>
  <c r="N23" i="47"/>
  <c r="D24" i="47"/>
  <c r="E24" i="47"/>
  <c r="F24" i="47"/>
  <c r="G24" i="47"/>
  <c r="H24" i="47"/>
  <c r="I24" i="47"/>
  <c r="J24" i="47"/>
  <c r="K24" i="47"/>
  <c r="L24" i="47"/>
  <c r="M24" i="47"/>
  <c r="N24" i="47"/>
  <c r="D25" i="47"/>
  <c r="E25" i="47"/>
  <c r="F25" i="47"/>
  <c r="G25" i="47"/>
  <c r="H25" i="47"/>
  <c r="I25" i="47"/>
  <c r="J25" i="47"/>
  <c r="K25" i="47"/>
  <c r="L25" i="47"/>
  <c r="M25" i="47"/>
  <c r="N25" i="47"/>
  <c r="D26" i="47"/>
  <c r="E26" i="47"/>
  <c r="F26" i="47"/>
  <c r="G26" i="47"/>
  <c r="H26" i="47"/>
  <c r="I26" i="47"/>
  <c r="J26" i="47"/>
  <c r="K26" i="47"/>
  <c r="L26" i="47"/>
  <c r="M26" i="47"/>
  <c r="N26" i="47"/>
  <c r="C26" i="47"/>
  <c r="C25" i="47"/>
  <c r="C24" i="47"/>
  <c r="C23" i="47"/>
  <c r="C22" i="47"/>
  <c r="D7" i="47"/>
  <c r="E7" i="47"/>
  <c r="F7" i="47"/>
  <c r="G7" i="47"/>
  <c r="H7" i="47"/>
  <c r="I7" i="47"/>
  <c r="J7" i="47"/>
  <c r="K7" i="47"/>
  <c r="L7" i="47"/>
  <c r="M7" i="47"/>
  <c r="N7" i="47"/>
  <c r="D8" i="47"/>
  <c r="E8" i="47"/>
  <c r="F8" i="47"/>
  <c r="G8" i="47"/>
  <c r="H8" i="47"/>
  <c r="I8" i="47"/>
  <c r="J8" i="47"/>
  <c r="K8" i="47"/>
  <c r="L8" i="47"/>
  <c r="M8" i="47"/>
  <c r="N8" i="47"/>
  <c r="D9" i="47"/>
  <c r="E9" i="47"/>
  <c r="F9" i="47"/>
  <c r="G9" i="47"/>
  <c r="H9" i="47"/>
  <c r="I9" i="47"/>
  <c r="J9" i="47"/>
  <c r="K9" i="47"/>
  <c r="L9" i="47"/>
  <c r="M9" i="47"/>
  <c r="N9" i="47"/>
  <c r="D10" i="47"/>
  <c r="E10" i="47"/>
  <c r="F10" i="47"/>
  <c r="G10" i="47"/>
  <c r="H10" i="47"/>
  <c r="I10" i="47"/>
  <c r="J10" i="47"/>
  <c r="K10" i="47"/>
  <c r="L10" i="47"/>
  <c r="M10" i="47"/>
  <c r="N10" i="47"/>
  <c r="D11" i="47"/>
  <c r="E11" i="47"/>
  <c r="F11" i="47"/>
  <c r="G11" i="47"/>
  <c r="H11" i="47"/>
  <c r="I11" i="47"/>
  <c r="J11" i="47"/>
  <c r="K11" i="47"/>
  <c r="L11" i="47"/>
  <c r="M11" i="47"/>
  <c r="N11" i="47"/>
  <c r="D12" i="47"/>
  <c r="E12" i="47"/>
  <c r="F12" i="47"/>
  <c r="G12" i="47"/>
  <c r="H12" i="47"/>
  <c r="I12" i="47"/>
  <c r="J12" i="47"/>
  <c r="K12" i="47"/>
  <c r="L12" i="47"/>
  <c r="M12" i="47"/>
  <c r="N12" i="47"/>
  <c r="D13" i="47"/>
  <c r="E13" i="47"/>
  <c r="F13" i="47"/>
  <c r="G13" i="47"/>
  <c r="H13" i="47"/>
  <c r="I13" i="47"/>
  <c r="J13" i="47"/>
  <c r="K13" i="47"/>
  <c r="L13" i="47"/>
  <c r="M13" i="47"/>
  <c r="N13" i="47"/>
  <c r="C13" i="47"/>
  <c r="C12" i="47"/>
  <c r="C11" i="47"/>
  <c r="C10" i="47"/>
  <c r="C9" i="47"/>
  <c r="C8" i="47"/>
  <c r="C7" i="47"/>
  <c r="A4" i="61"/>
  <c r="A3" i="60"/>
  <c r="A3" i="5"/>
  <c r="A4" i="6"/>
  <c r="A3" i="66"/>
  <c r="A3" i="65"/>
  <c r="A4" i="15"/>
  <c r="A3" i="4"/>
  <c r="A3" i="16"/>
  <c r="A3" i="47"/>
  <c r="B3" i="10"/>
  <c r="O26" i="47" l="1"/>
  <c r="J22" i="62"/>
  <c r="J22" i="63"/>
  <c r="D18" i="6" l="1"/>
  <c r="D15" i="6"/>
  <c r="E27" i="6"/>
  <c r="J29" i="62" s="1"/>
  <c r="J29" i="63" l="1"/>
  <c r="J47" i="62"/>
  <c r="A4" i="62" l="1"/>
  <c r="A4" i="63"/>
  <c r="Q20" i="61" l="1"/>
  <c r="R22" i="61" l="1"/>
  <c r="E51" i="4" l="1"/>
  <c r="E50" i="4"/>
  <c r="E48" i="4"/>
  <c r="E47" i="4" l="1"/>
  <c r="E27" i="4"/>
  <c r="F27" i="4" s="1"/>
  <c r="E28" i="4"/>
  <c r="F28" i="4" s="1"/>
  <c r="E29" i="4"/>
  <c r="F29" i="4" s="1"/>
  <c r="E13" i="4"/>
  <c r="F13" i="4" s="1"/>
  <c r="E15" i="4"/>
  <c r="F15" i="4" s="1"/>
  <c r="E14" i="4" l="1"/>
  <c r="F14" i="4" s="1"/>
  <c r="E25" i="4"/>
  <c r="F25" i="4" s="1"/>
  <c r="E21" i="4"/>
  <c r="F21" i="4" s="1"/>
  <c r="E35" i="4"/>
  <c r="F35" i="4" s="1"/>
  <c r="E32" i="4"/>
  <c r="F32" i="4" s="1"/>
  <c r="E18" i="4"/>
  <c r="F18" i="4" s="1"/>
  <c r="E38" i="4"/>
  <c r="F38" i="4" s="1"/>
  <c r="E30" i="4"/>
  <c r="F30" i="4" s="1"/>
  <c r="E20" i="4"/>
  <c r="F20" i="4" s="1"/>
  <c r="E22" i="4"/>
  <c r="F22" i="4" s="1"/>
  <c r="E17" i="4"/>
  <c r="F17" i="4" s="1"/>
  <c r="E16" i="4"/>
  <c r="F16" i="4" s="1"/>
  <c r="E36" i="4"/>
  <c r="F36" i="4" s="1"/>
  <c r="E33" i="4"/>
  <c r="F33" i="4" s="1"/>
  <c r="E31" i="4"/>
  <c r="F31" i="4" s="1"/>
  <c r="E24" i="4"/>
  <c r="F24" i="4" s="1"/>
  <c r="E19" i="4"/>
  <c r="F19" i="4" s="1"/>
  <c r="E23" i="4"/>
  <c r="F23" i="4" s="1"/>
  <c r="E37" i="4"/>
  <c r="F37" i="4" s="1"/>
  <c r="E34" i="4"/>
  <c r="F34" i="4" s="1"/>
  <c r="G69" i="16"/>
  <c r="E87" i="16"/>
  <c r="E101" i="16"/>
  <c r="E77" i="16" l="1"/>
  <c r="I64" i="16"/>
  <c r="I62" i="16"/>
  <c r="G60" i="16"/>
  <c r="E124" i="16"/>
  <c r="E122" i="16"/>
  <c r="E120" i="16"/>
  <c r="E116" i="16"/>
  <c r="E114" i="16"/>
  <c r="E112" i="16"/>
  <c r="E108" i="16"/>
  <c r="E106" i="16"/>
  <c r="E104" i="16"/>
  <c r="E60" i="16"/>
  <c r="E42" i="16"/>
  <c r="E22" i="16"/>
  <c r="E20" i="16"/>
  <c r="E14" i="16"/>
  <c r="E12" i="16"/>
  <c r="E10" i="16"/>
  <c r="G78" i="16"/>
  <c r="E66" i="16"/>
  <c r="E64" i="16"/>
  <c r="I63" i="16"/>
  <c r="E62" i="16"/>
  <c r="G58" i="16"/>
  <c r="E85" i="16"/>
  <c r="G51" i="16"/>
  <c r="G49" i="16"/>
  <c r="E117" i="16"/>
  <c r="E115" i="16"/>
  <c r="E111" i="16"/>
  <c r="G82" i="16"/>
  <c r="G80" i="16"/>
  <c r="I56" i="16"/>
  <c r="E55" i="16"/>
  <c r="E53" i="16"/>
  <c r="I52" i="16"/>
  <c r="I46" i="16"/>
  <c r="I38" i="16"/>
  <c r="E119" i="16"/>
  <c r="E103" i="16"/>
  <c r="I102" i="16"/>
  <c r="G99" i="16"/>
  <c r="E75" i="16"/>
  <c r="E73" i="16"/>
  <c r="E71" i="16"/>
  <c r="I70" i="16"/>
  <c r="E69" i="16"/>
  <c r="I42" i="16"/>
  <c r="I40" i="16"/>
  <c r="E39" i="16"/>
  <c r="G37" i="16"/>
  <c r="G29" i="16"/>
  <c r="E28" i="16"/>
  <c r="G25" i="16"/>
  <c r="E130" i="16"/>
  <c r="I100" i="16"/>
  <c r="E97" i="16"/>
  <c r="I96" i="16"/>
  <c r="E93" i="16"/>
  <c r="I92" i="16"/>
  <c r="E89" i="16"/>
  <c r="I88" i="16"/>
  <c r="G85" i="16"/>
  <c r="G70" i="16"/>
  <c r="I58" i="16"/>
  <c r="E50" i="16"/>
  <c r="I49" i="16"/>
  <c r="E46" i="16"/>
  <c r="E44" i="16"/>
  <c r="I36" i="16"/>
  <c r="I34" i="16"/>
  <c r="I28" i="16"/>
  <c r="I26" i="16"/>
  <c r="I24" i="16"/>
  <c r="I22" i="16"/>
  <c r="I20" i="16"/>
  <c r="I18" i="16"/>
  <c r="I16" i="16"/>
  <c r="E15" i="16"/>
  <c r="I12" i="16"/>
  <c r="I10" i="16"/>
  <c r="E18" i="16"/>
  <c r="I131" i="16"/>
  <c r="E125" i="16"/>
  <c r="I124" i="16"/>
  <c r="E121" i="16"/>
  <c r="I120" i="16"/>
  <c r="G117" i="16"/>
  <c r="G115" i="16"/>
  <c r="E95" i="16"/>
  <c r="I86" i="16"/>
  <c r="G74" i="16"/>
  <c r="G72" i="16"/>
  <c r="G65" i="16"/>
  <c r="G63" i="16"/>
  <c r="G61" i="16"/>
  <c r="E58" i="16"/>
  <c r="I48" i="16"/>
  <c r="E47" i="16"/>
  <c r="G45" i="16"/>
  <c r="G43" i="16"/>
  <c r="E11" i="16"/>
  <c r="I118" i="16"/>
  <c r="E113" i="16"/>
  <c r="I112" i="16"/>
  <c r="E109" i="16"/>
  <c r="I108" i="16"/>
  <c r="E105" i="16"/>
  <c r="I104" i="16"/>
  <c r="G101" i="16"/>
  <c r="E100" i="16"/>
  <c r="E98" i="16"/>
  <c r="E96" i="16"/>
  <c r="E92" i="16"/>
  <c r="E90" i="16"/>
  <c r="E88" i="16"/>
  <c r="E83" i="16"/>
  <c r="E81" i="16"/>
  <c r="E79" i="16"/>
  <c r="I78" i="16"/>
  <c r="G77" i="16"/>
  <c r="E67" i="16"/>
  <c r="E54" i="16"/>
  <c r="E52" i="16"/>
  <c r="G50" i="16"/>
  <c r="I44" i="16"/>
  <c r="E43" i="16"/>
  <c r="E36" i="16"/>
  <c r="E34" i="16"/>
  <c r="E32" i="16"/>
  <c r="E30" i="16"/>
  <c r="E24" i="16"/>
  <c r="I14" i="16"/>
  <c r="E123" i="16"/>
  <c r="E107" i="16"/>
  <c r="E91" i="16"/>
  <c r="E25" i="16"/>
  <c r="G23" i="16"/>
  <c r="E17" i="16"/>
  <c r="G15" i="16"/>
  <c r="G125" i="16"/>
  <c r="I116" i="16"/>
  <c r="G109" i="16"/>
  <c r="G93" i="16"/>
  <c r="I82" i="16"/>
  <c r="G81" i="16"/>
  <c r="I74" i="16"/>
  <c r="G73" i="16"/>
  <c r="I54" i="16"/>
  <c r="E40" i="16"/>
  <c r="E35" i="16"/>
  <c r="G33" i="16"/>
  <c r="I129" i="16"/>
  <c r="G123" i="16"/>
  <c r="I110" i="16"/>
  <c r="G107" i="16"/>
  <c r="E99" i="16"/>
  <c r="I94" i="16"/>
  <c r="G91" i="16"/>
  <c r="G84" i="16"/>
  <c r="G76" i="16"/>
  <c r="G68" i="16"/>
  <c r="G66" i="16"/>
  <c r="G57" i="16"/>
  <c r="E56" i="16"/>
  <c r="I55" i="16"/>
  <c r="G47" i="16"/>
  <c r="G41" i="16"/>
  <c r="E38" i="16"/>
  <c r="I32" i="16"/>
  <c r="I30" i="16"/>
  <c r="E29" i="16"/>
  <c r="E26" i="16"/>
  <c r="E21" i="16"/>
  <c r="G19" i="16"/>
  <c r="G11" i="16"/>
  <c r="E131" i="16"/>
  <c r="G121" i="16"/>
  <c r="G113" i="16"/>
  <c r="G105" i="16"/>
  <c r="G97" i="16"/>
  <c r="G89" i="16"/>
  <c r="I84" i="16"/>
  <c r="G83" i="16"/>
  <c r="I80" i="16"/>
  <c r="G79" i="16"/>
  <c r="I76" i="16"/>
  <c r="G75" i="16"/>
  <c r="I72" i="16"/>
  <c r="G71" i="16"/>
  <c r="I68" i="16"/>
  <c r="G67" i="16"/>
  <c r="I65" i="16"/>
  <c r="I57" i="16"/>
  <c r="G52" i="16"/>
  <c r="E37" i="16"/>
  <c r="E33" i="16"/>
  <c r="G31" i="16"/>
  <c r="G27" i="16"/>
  <c r="E23" i="16"/>
  <c r="E19" i="16"/>
  <c r="G13" i="16"/>
  <c r="G130" i="16"/>
  <c r="E129" i="16"/>
  <c r="I122" i="16"/>
  <c r="G119" i="16"/>
  <c r="E118" i="16"/>
  <c r="I114" i="16"/>
  <c r="G111" i="16"/>
  <c r="E110" i="16"/>
  <c r="I106" i="16"/>
  <c r="G103" i="16"/>
  <c r="E102" i="16"/>
  <c r="I98" i="16"/>
  <c r="G95" i="16"/>
  <c r="E94" i="16"/>
  <c r="I90" i="16"/>
  <c r="G87" i="16"/>
  <c r="E86" i="16"/>
  <c r="E61" i="16"/>
  <c r="G59" i="16"/>
  <c r="E48" i="16"/>
  <c r="I47" i="16"/>
  <c r="J47" i="16" s="1"/>
  <c r="E45" i="16"/>
  <c r="E41" i="16"/>
  <c r="G39" i="16"/>
  <c r="G35" i="16"/>
  <c r="E31" i="16"/>
  <c r="E27" i="16"/>
  <c r="G21" i="16"/>
  <c r="G17" i="16"/>
  <c r="E16" i="16"/>
  <c r="E13" i="16"/>
  <c r="G124" i="16"/>
  <c r="I123" i="16"/>
  <c r="G120" i="16"/>
  <c r="G118" i="16"/>
  <c r="I117" i="16"/>
  <c r="G114" i="16"/>
  <c r="I113" i="16"/>
  <c r="I109" i="16"/>
  <c r="I107" i="16"/>
  <c r="G102" i="16"/>
  <c r="I101" i="16"/>
  <c r="I99" i="16"/>
  <c r="I97" i="16"/>
  <c r="G94" i="16"/>
  <c r="I93" i="16"/>
  <c r="I91" i="16"/>
  <c r="G88" i="16"/>
  <c r="I87" i="16"/>
  <c r="E84" i="16"/>
  <c r="E82" i="16"/>
  <c r="E80" i="16"/>
  <c r="E78" i="16"/>
  <c r="E76" i="16"/>
  <c r="E74" i="16"/>
  <c r="E72" i="16"/>
  <c r="E70" i="16"/>
  <c r="E68" i="16"/>
  <c r="E63" i="16"/>
  <c r="G131" i="16"/>
  <c r="I130" i="16"/>
  <c r="J130" i="16" s="1"/>
  <c r="G129" i="16"/>
  <c r="I125" i="16"/>
  <c r="G122" i="16"/>
  <c r="I121" i="16"/>
  <c r="I119" i="16"/>
  <c r="G116" i="16"/>
  <c r="I115" i="16"/>
  <c r="G112" i="16"/>
  <c r="I111" i="16"/>
  <c r="G110" i="16"/>
  <c r="G108" i="16"/>
  <c r="G106" i="16"/>
  <c r="I105" i="16"/>
  <c r="J105" i="16" s="1"/>
  <c r="G104" i="16"/>
  <c r="I103" i="16"/>
  <c r="G100" i="16"/>
  <c r="G98" i="16"/>
  <c r="G96" i="16"/>
  <c r="I95" i="16"/>
  <c r="G92" i="16"/>
  <c r="G90" i="16"/>
  <c r="I89" i="16"/>
  <c r="G86" i="16"/>
  <c r="I85" i="16"/>
  <c r="I83" i="16"/>
  <c r="I81" i="16"/>
  <c r="I79" i="16"/>
  <c r="J79" i="16" s="1"/>
  <c r="I77" i="16"/>
  <c r="I75" i="16"/>
  <c r="I73" i="16"/>
  <c r="I71" i="16"/>
  <c r="I69" i="16"/>
  <c r="J69" i="16" s="1"/>
  <c r="I67" i="16"/>
  <c r="I66" i="16"/>
  <c r="I60" i="16"/>
  <c r="G55" i="16"/>
  <c r="G53" i="16"/>
  <c r="I50" i="16"/>
  <c r="G64" i="16"/>
  <c r="I61" i="16"/>
  <c r="E59" i="16"/>
  <c r="G56" i="16"/>
  <c r="I53" i="16"/>
  <c r="E51" i="16"/>
  <c r="G48" i="16"/>
  <c r="I45" i="16"/>
  <c r="I43" i="16"/>
  <c r="I41" i="16"/>
  <c r="I39" i="16"/>
  <c r="I37" i="16"/>
  <c r="I35" i="16"/>
  <c r="I33" i="16"/>
  <c r="I31" i="16"/>
  <c r="I29" i="16"/>
  <c r="I27" i="16"/>
  <c r="I25" i="16"/>
  <c r="I23" i="16"/>
  <c r="I21" i="16"/>
  <c r="I19" i="16"/>
  <c r="I17" i="16"/>
  <c r="J17" i="16" s="1"/>
  <c r="I15" i="16"/>
  <c r="I13" i="16"/>
  <c r="I11" i="16"/>
  <c r="E65" i="16"/>
  <c r="G62" i="16"/>
  <c r="I59" i="16"/>
  <c r="E57" i="16"/>
  <c r="G54" i="16"/>
  <c r="I51" i="16"/>
  <c r="E49" i="16"/>
  <c r="G46" i="16"/>
  <c r="G44" i="16"/>
  <c r="G42" i="16"/>
  <c r="G40" i="16"/>
  <c r="G38" i="16"/>
  <c r="G36" i="16"/>
  <c r="G34" i="16"/>
  <c r="G32" i="16"/>
  <c r="G30" i="16"/>
  <c r="G28" i="16"/>
  <c r="G26" i="16"/>
  <c r="G24" i="16"/>
  <c r="G22" i="16"/>
  <c r="J22" i="16" s="1"/>
  <c r="G20" i="16"/>
  <c r="G18" i="16"/>
  <c r="G16" i="16"/>
  <c r="G14" i="16"/>
  <c r="G12" i="16"/>
  <c r="G10" i="16"/>
  <c r="J34" i="16" l="1"/>
  <c r="J93" i="16"/>
  <c r="J84" i="16"/>
  <c r="J32" i="16"/>
  <c r="J21" i="16"/>
  <c r="J81" i="16"/>
  <c r="J89" i="16"/>
  <c r="J96" i="16"/>
  <c r="J116" i="16"/>
  <c r="J39" i="16"/>
  <c r="J48" i="16"/>
  <c r="J98" i="16"/>
  <c r="J119" i="16"/>
  <c r="J101" i="16"/>
  <c r="J55" i="16"/>
  <c r="J106" i="16"/>
  <c r="J121" i="16"/>
  <c r="J87" i="16"/>
  <c r="J123" i="16"/>
  <c r="J10" i="16"/>
  <c r="J18" i="16"/>
  <c r="J20" i="16"/>
  <c r="J82" i="16"/>
  <c r="J49" i="16"/>
  <c r="J62" i="16"/>
  <c r="J104" i="16"/>
  <c r="J28" i="16"/>
  <c r="J44" i="16"/>
  <c r="J71" i="16"/>
  <c r="J85" i="16"/>
  <c r="J40" i="16"/>
  <c r="J13" i="16"/>
  <c r="J56" i="16"/>
  <c r="J50" i="16"/>
  <c r="J115" i="16"/>
  <c r="J124" i="16"/>
  <c r="J77" i="16"/>
  <c r="J120" i="16"/>
  <c r="J12" i="16"/>
  <c r="J14" i="16"/>
  <c r="J64" i="16"/>
  <c r="J60" i="16"/>
  <c r="J112" i="16"/>
  <c r="J58" i="16"/>
  <c r="J70" i="16"/>
  <c r="J46" i="16"/>
  <c r="J100" i="16"/>
  <c r="J73" i="16"/>
  <c r="J92" i="16"/>
  <c r="J42" i="16"/>
  <c r="J15" i="16"/>
  <c r="J114" i="16"/>
  <c r="J74" i="16"/>
  <c r="J76" i="16"/>
  <c r="J36" i="16"/>
  <c r="J52" i="16"/>
  <c r="J30" i="16"/>
  <c r="J57" i="16"/>
  <c r="J11" i="16"/>
  <c r="J35" i="16"/>
  <c r="J43" i="16"/>
  <c r="J75" i="16"/>
  <c r="J86" i="16"/>
  <c r="J108" i="16"/>
  <c r="J72" i="16"/>
  <c r="J80" i="16"/>
  <c r="J88" i="16"/>
  <c r="J97" i="16"/>
  <c r="J107" i="16"/>
  <c r="J117" i="16"/>
  <c r="J61" i="16"/>
  <c r="J78" i="16"/>
  <c r="J16" i="16"/>
  <c r="J24" i="16"/>
  <c r="J29" i="16"/>
  <c r="J66" i="16"/>
  <c r="J110" i="16"/>
  <c r="J125" i="16"/>
  <c r="J63" i="16"/>
  <c r="J91" i="16"/>
  <c r="J109" i="16"/>
  <c r="J90" i="16"/>
  <c r="J111" i="16"/>
  <c r="J129" i="16"/>
  <c r="J99" i="16"/>
  <c r="J26" i="16"/>
  <c r="J54" i="16"/>
  <c r="J65" i="16"/>
  <c r="J25" i="16"/>
  <c r="J33" i="16"/>
  <c r="J41" i="16"/>
  <c r="J68" i="16"/>
  <c r="J38" i="16"/>
  <c r="J19" i="16"/>
  <c r="J27" i="16"/>
  <c r="J122" i="16"/>
  <c r="J131" i="16"/>
  <c r="J94" i="16"/>
  <c r="J102" i="16"/>
  <c r="J67" i="16"/>
  <c r="J37" i="16"/>
  <c r="J45" i="16"/>
  <c r="J95" i="16"/>
  <c r="J103" i="16"/>
  <c r="J118" i="16"/>
  <c r="J51" i="16"/>
  <c r="J23" i="16"/>
  <c r="J31" i="16"/>
  <c r="J83" i="16"/>
  <c r="J113" i="16"/>
  <c r="J53" i="16"/>
  <c r="J59" i="16"/>
  <c r="M20" i="66" l="1"/>
  <c r="M19" i="66"/>
  <c r="M18" i="66"/>
  <c r="M16" i="66"/>
  <c r="M15" i="66"/>
  <c r="M14" i="66"/>
  <c r="M13" i="66"/>
  <c r="M17" i="66"/>
  <c r="M12" i="66"/>
  <c r="M11" i="66"/>
  <c r="M10" i="66"/>
  <c r="M9" i="66"/>
  <c r="F18" i="66"/>
  <c r="B9" i="66"/>
  <c r="B17" i="66" s="1"/>
  <c r="B20" i="66" l="1"/>
  <c r="B10" i="66"/>
  <c r="B15" i="66"/>
  <c r="B14" i="66"/>
  <c r="B19" i="66"/>
  <c r="F15" i="66"/>
  <c r="B11" i="66"/>
  <c r="B16" i="66"/>
  <c r="F19" i="66"/>
  <c r="B12" i="66"/>
  <c r="B18" i="66"/>
  <c r="F11" i="66"/>
  <c r="F12" i="66"/>
  <c r="F16" i="66"/>
  <c r="F20" i="66"/>
  <c r="B13" i="66"/>
  <c r="F13" i="66"/>
  <c r="F17" i="66"/>
  <c r="F10" i="66"/>
  <c r="F14" i="66"/>
  <c r="N15" i="65" l="1"/>
  <c r="O15" i="65" s="1"/>
  <c r="N31" i="65"/>
  <c r="O31" i="65" s="1"/>
  <c r="N39" i="65"/>
  <c r="O39" i="65" s="1"/>
  <c r="N47" i="65"/>
  <c r="O47" i="65" s="1"/>
  <c r="N169" i="65"/>
  <c r="O169" i="65" s="1"/>
  <c r="N250" i="65"/>
  <c r="O250" i="65" s="1"/>
  <c r="N303" i="65"/>
  <c r="O303" i="65" s="1"/>
  <c r="N307" i="65"/>
  <c r="O307" i="65" s="1"/>
  <c r="N343" i="65"/>
  <c r="O343" i="65" s="1"/>
  <c r="N347" i="65"/>
  <c r="O347" i="65" s="1"/>
  <c r="N365" i="65"/>
  <c r="O365" i="65" s="1"/>
  <c r="N381" i="65"/>
  <c r="O381" i="65" s="1"/>
  <c r="N358" i="65" l="1"/>
  <c r="O358" i="65" s="1"/>
  <c r="N378" i="65"/>
  <c r="O378" i="65" s="1"/>
  <c r="N370" i="65"/>
  <c r="O370" i="65" s="1"/>
  <c r="N362" i="65"/>
  <c r="O362" i="65" s="1"/>
  <c r="N356" i="65"/>
  <c r="O356" i="65" s="1"/>
  <c r="N328" i="65"/>
  <c r="O328" i="65" s="1"/>
  <c r="N324" i="65"/>
  <c r="O324" i="65" s="1"/>
  <c r="N312" i="65"/>
  <c r="O312" i="65" s="1"/>
  <c r="N206" i="65"/>
  <c r="O206" i="65" s="1"/>
  <c r="N159" i="65"/>
  <c r="O159" i="65" s="1"/>
  <c r="N140" i="65"/>
  <c r="O140" i="65" s="1"/>
  <c r="N125" i="65"/>
  <c r="O125" i="65" s="1"/>
  <c r="N90" i="65"/>
  <c r="N53" i="65"/>
  <c r="O53" i="65" s="1"/>
  <c r="N37" i="65"/>
  <c r="O37" i="65" s="1"/>
  <c r="N338" i="65"/>
  <c r="O338" i="65" s="1"/>
  <c r="N322" i="65"/>
  <c r="O322" i="65" s="1"/>
  <c r="N318" i="65"/>
  <c r="O318" i="65" s="1"/>
  <c r="N317" i="65"/>
  <c r="O317" i="65" s="1"/>
  <c r="N310" i="65"/>
  <c r="O310" i="65" s="1"/>
  <c r="N220" i="65"/>
  <c r="O220" i="65" s="1"/>
  <c r="N151" i="65"/>
  <c r="O151" i="65" s="1"/>
  <c r="N147" i="65"/>
  <c r="N314" i="65"/>
  <c r="O314" i="65" s="1"/>
  <c r="N289" i="65"/>
  <c r="O289" i="65" s="1"/>
  <c r="N279" i="65"/>
  <c r="O279" i="65" s="1"/>
  <c r="N271" i="65"/>
  <c r="O271" i="65" s="1"/>
  <c r="N386" i="65"/>
  <c r="O386" i="65" s="1"/>
  <c r="N339" i="65"/>
  <c r="O339" i="65" s="1"/>
  <c r="N294" i="65"/>
  <c r="O294" i="65" s="1"/>
  <c r="N383" i="65"/>
  <c r="O383" i="65" s="1"/>
  <c r="N379" i="65"/>
  <c r="O379" i="65" s="1"/>
  <c r="N375" i="65"/>
  <c r="O375" i="65" s="1"/>
  <c r="N367" i="65"/>
  <c r="O367" i="65" s="1"/>
  <c r="N363" i="65"/>
  <c r="O363" i="65" s="1"/>
  <c r="N359" i="65"/>
  <c r="O359" i="65" s="1"/>
  <c r="N353" i="65"/>
  <c r="O353" i="65" s="1"/>
  <c r="N341" i="65"/>
  <c r="O341" i="65" s="1"/>
  <c r="N321" i="65"/>
  <c r="O321" i="65" s="1"/>
  <c r="N311" i="65"/>
  <c r="O311" i="65" s="1"/>
  <c r="N296" i="65"/>
  <c r="O296" i="65" s="1"/>
  <c r="N288" i="65"/>
  <c r="O288" i="65" s="1"/>
  <c r="N251" i="65"/>
  <c r="O251" i="65" s="1"/>
  <c r="N248" i="65"/>
  <c r="O248" i="65" s="1"/>
  <c r="N183" i="65"/>
  <c r="O183" i="65" s="1"/>
  <c r="N371" i="65"/>
  <c r="O371" i="65" s="1"/>
  <c r="N330" i="65"/>
  <c r="O330" i="65" s="1"/>
  <c r="N212" i="65"/>
  <c r="O212" i="65" s="1"/>
  <c r="N153" i="65"/>
  <c r="O153" i="65" s="1"/>
  <c r="N384" i="65"/>
  <c r="O384" i="65" s="1"/>
  <c r="N223" i="65"/>
  <c r="O223" i="65" s="1"/>
  <c r="N115" i="65"/>
  <c r="O115" i="65" s="1"/>
  <c r="N389" i="65"/>
  <c r="O389" i="65" s="1"/>
  <c r="N382" i="65"/>
  <c r="O382" i="65" s="1"/>
  <c r="N376" i="65"/>
  <c r="O376" i="65" s="1"/>
  <c r="N350" i="65"/>
  <c r="O350" i="65" s="1"/>
  <c r="N342" i="65"/>
  <c r="O342" i="65" s="1"/>
  <c r="N335" i="65"/>
  <c r="O335" i="65" s="1"/>
  <c r="N226" i="65"/>
  <c r="O226" i="65" s="1"/>
  <c r="N209" i="65"/>
  <c r="O209" i="65" s="1"/>
  <c r="N177" i="65"/>
  <c r="O177" i="65" s="1"/>
  <c r="N70" i="65"/>
  <c r="O70" i="65" s="1"/>
  <c r="N66" i="65"/>
  <c r="O66" i="65" s="1"/>
  <c r="N62" i="65"/>
  <c r="O62" i="65" s="1"/>
  <c r="N58" i="65"/>
  <c r="N50" i="65"/>
  <c r="O50" i="65" s="1"/>
  <c r="N26" i="65"/>
  <c r="O26" i="65" s="1"/>
  <c r="N346" i="65"/>
  <c r="O346" i="65" s="1"/>
  <c r="N374" i="65"/>
  <c r="O374" i="65" s="1"/>
  <c r="N355" i="65"/>
  <c r="O355" i="65" s="1"/>
  <c r="N354" i="65"/>
  <c r="O354" i="65" s="1"/>
  <c r="N348" i="65"/>
  <c r="O348" i="65" s="1"/>
  <c r="N344" i="65"/>
  <c r="O344" i="65" s="1"/>
  <c r="N334" i="65"/>
  <c r="O334" i="65" s="1"/>
  <c r="N327" i="65"/>
  <c r="O327" i="65" s="1"/>
  <c r="N323" i="65"/>
  <c r="O323" i="65" s="1"/>
  <c r="N319" i="65"/>
  <c r="O319" i="65" s="1"/>
  <c r="N306" i="65"/>
  <c r="O306" i="65" s="1"/>
  <c r="N302" i="65"/>
  <c r="O302" i="65" s="1"/>
  <c r="N290" i="65"/>
  <c r="O290" i="65" s="1"/>
  <c r="N276" i="65"/>
  <c r="O276" i="65" s="1"/>
  <c r="N257" i="65"/>
  <c r="O257" i="65" s="1"/>
  <c r="N194" i="65"/>
  <c r="O194" i="65" s="1"/>
  <c r="N179" i="65"/>
  <c r="O179" i="65" s="1"/>
  <c r="N157" i="65"/>
  <c r="O157" i="65" s="1"/>
  <c r="N150" i="65"/>
  <c r="O150" i="65" s="1"/>
  <c r="N88" i="65"/>
  <c r="O88" i="65" s="1"/>
  <c r="N80" i="65"/>
  <c r="O80" i="65" s="1"/>
  <c r="N77" i="65"/>
  <c r="O77" i="65" s="1"/>
  <c r="N40" i="65"/>
  <c r="O40" i="65" s="1"/>
  <c r="N23" i="65"/>
  <c r="O23" i="65" s="1"/>
  <c r="N326" i="65"/>
  <c r="O326" i="65" s="1"/>
  <c r="N282" i="65"/>
  <c r="O282" i="65" s="1"/>
  <c r="N244" i="65"/>
  <c r="O244" i="65" s="1"/>
  <c r="N218" i="65"/>
  <c r="O218" i="65" s="1"/>
  <c r="N210" i="65"/>
  <c r="O210" i="65" s="1"/>
  <c r="N180" i="65"/>
  <c r="N172" i="65"/>
  <c r="O172" i="65" s="1"/>
  <c r="N167" i="65"/>
  <c r="O167" i="65" s="1"/>
  <c r="N163" i="65"/>
  <c r="O163" i="65" s="1"/>
  <c r="N148" i="65"/>
  <c r="O148" i="65" s="1"/>
  <c r="N139" i="65"/>
  <c r="O139" i="65" s="1"/>
  <c r="N116" i="65"/>
  <c r="N108" i="65"/>
  <c r="O108" i="65" s="1"/>
  <c r="N98" i="65"/>
  <c r="O98" i="65" s="1"/>
  <c r="N13" i="65"/>
  <c r="O13" i="65" s="1"/>
  <c r="N280" i="65"/>
  <c r="O280" i="65" s="1"/>
  <c r="N188" i="65"/>
  <c r="O188" i="65" s="1"/>
  <c r="N51" i="65"/>
  <c r="O51" i="65" s="1"/>
  <c r="N393" i="65"/>
  <c r="O393" i="65" s="1"/>
  <c r="N390" i="65"/>
  <c r="O390" i="65" s="1"/>
  <c r="N387" i="65"/>
  <c r="N372" i="65"/>
  <c r="O372" i="65" s="1"/>
  <c r="N369" i="65"/>
  <c r="O369" i="65" s="1"/>
  <c r="N366" i="65"/>
  <c r="O366" i="65" s="1"/>
  <c r="N360" i="65"/>
  <c r="O360" i="65" s="1"/>
  <c r="N351" i="65"/>
  <c r="O351" i="65" s="1"/>
  <c r="N337" i="65"/>
  <c r="O337" i="65" s="1"/>
  <c r="N308" i="65"/>
  <c r="O308" i="65" s="1"/>
  <c r="N305" i="65"/>
  <c r="O305" i="65" s="1"/>
  <c r="N237" i="65"/>
  <c r="N236" i="65"/>
  <c r="O236" i="65" s="1"/>
  <c r="N215" i="65"/>
  <c r="O215" i="65" s="1"/>
  <c r="N162" i="65"/>
  <c r="O162" i="65" s="1"/>
  <c r="N43" i="65"/>
  <c r="O43" i="65" s="1"/>
  <c r="N29" i="65"/>
  <c r="O29" i="65" s="1"/>
  <c r="N173" i="65"/>
  <c r="O173" i="65" s="1"/>
  <c r="N392" i="65"/>
  <c r="O392" i="65" s="1"/>
  <c r="N388" i="65"/>
  <c r="O388" i="65" s="1"/>
  <c r="N385" i="65"/>
  <c r="O385" i="65" s="1"/>
  <c r="N380" i="65"/>
  <c r="O380" i="65" s="1"/>
  <c r="N373" i="65"/>
  <c r="O373" i="65" s="1"/>
  <c r="N364" i="65"/>
  <c r="O364" i="65" s="1"/>
  <c r="N357" i="65"/>
  <c r="O357" i="65" s="1"/>
  <c r="N352" i="65"/>
  <c r="O352" i="65" s="1"/>
  <c r="N345" i="65"/>
  <c r="O345" i="65" s="1"/>
  <c r="N336" i="65"/>
  <c r="O336" i="65" s="1"/>
  <c r="N331" i="65"/>
  <c r="O331" i="65" s="1"/>
  <c r="N297" i="65"/>
  <c r="O297" i="65" s="1"/>
  <c r="N274" i="65"/>
  <c r="O274" i="65" s="1"/>
  <c r="N234" i="65"/>
  <c r="O234" i="65" s="1"/>
  <c r="N230" i="65"/>
  <c r="O230" i="65" s="1"/>
  <c r="N224" i="65"/>
  <c r="O224" i="65" s="1"/>
  <c r="N171" i="65"/>
  <c r="O171" i="65" s="1"/>
  <c r="N96" i="65"/>
  <c r="O96" i="65" s="1"/>
  <c r="N32" i="65"/>
  <c r="O32" i="65" s="1"/>
  <c r="N20" i="65"/>
  <c r="O20" i="65" s="1"/>
  <c r="N16" i="65"/>
  <c r="O16" i="65" s="1"/>
  <c r="N391" i="65"/>
  <c r="N377" i="65"/>
  <c r="O377" i="65" s="1"/>
  <c r="N368" i="65"/>
  <c r="O368" i="65" s="1"/>
  <c r="N361" i="65"/>
  <c r="O361" i="65" s="1"/>
  <c r="N349" i="65"/>
  <c r="O349" i="65" s="1"/>
  <c r="N340" i="65"/>
  <c r="O340" i="65" s="1"/>
  <c r="N333" i="65"/>
  <c r="O333" i="65" s="1"/>
  <c r="N315" i="65"/>
  <c r="O315" i="65" s="1"/>
  <c r="N300" i="65"/>
  <c r="O300" i="65" s="1"/>
  <c r="N284" i="65"/>
  <c r="O284" i="65" s="1"/>
  <c r="N259" i="65"/>
  <c r="O259" i="65" s="1"/>
  <c r="N246" i="65"/>
  <c r="O246" i="65" s="1"/>
  <c r="N238" i="65"/>
  <c r="O238" i="65" s="1"/>
  <c r="N74" i="65"/>
  <c r="O74" i="65" s="1"/>
  <c r="N48" i="65"/>
  <c r="O48" i="65" s="1"/>
  <c r="N45" i="65"/>
  <c r="O45" i="65" s="1"/>
  <c r="N41" i="65"/>
  <c r="O41" i="65" s="1"/>
  <c r="N332" i="65"/>
  <c r="O332" i="65" s="1"/>
  <c r="N325" i="65"/>
  <c r="O325" i="65" s="1"/>
  <c r="N316" i="65"/>
  <c r="O316" i="65" s="1"/>
  <c r="N309" i="65"/>
  <c r="O309" i="65" s="1"/>
  <c r="N275" i="65"/>
  <c r="O275" i="65" s="1"/>
  <c r="N268" i="65"/>
  <c r="O268" i="65" s="1"/>
  <c r="N249" i="65"/>
  <c r="O249" i="65" s="1"/>
  <c r="N232" i="65"/>
  <c r="O232" i="65" s="1"/>
  <c r="N231" i="65"/>
  <c r="O231" i="65" s="1"/>
  <c r="N229" i="65"/>
  <c r="O229" i="65" s="1"/>
  <c r="N204" i="65"/>
  <c r="O204" i="65" s="1"/>
  <c r="N199" i="65"/>
  <c r="O199" i="65" s="1"/>
  <c r="N196" i="65"/>
  <c r="O196" i="65" s="1"/>
  <c r="N175" i="65"/>
  <c r="O175" i="65" s="1"/>
  <c r="N161" i="65"/>
  <c r="O161" i="65" s="1"/>
  <c r="N142" i="65"/>
  <c r="O142" i="65" s="1"/>
  <c r="N138" i="65"/>
  <c r="O138" i="65" s="1"/>
  <c r="N124" i="65"/>
  <c r="O124" i="65" s="1"/>
  <c r="N118" i="65"/>
  <c r="O118" i="65" s="1"/>
  <c r="N100" i="65"/>
  <c r="N86" i="65"/>
  <c r="O86" i="65" s="1"/>
  <c r="N73" i="65"/>
  <c r="O73" i="65" s="1"/>
  <c r="N61" i="65"/>
  <c r="O61" i="65" s="1"/>
  <c r="N34" i="65"/>
  <c r="O34" i="65" s="1"/>
  <c r="N18" i="65"/>
  <c r="O18" i="65" s="1"/>
  <c r="N329" i="65"/>
  <c r="O329" i="65" s="1"/>
  <c r="N320" i="65"/>
  <c r="O320" i="65" s="1"/>
  <c r="N313" i="65"/>
  <c r="O313" i="65" s="1"/>
  <c r="N304" i="65"/>
  <c r="O304" i="65" s="1"/>
  <c r="N298" i="65"/>
  <c r="O298" i="65" s="1"/>
  <c r="N272" i="65"/>
  <c r="O272" i="65" s="1"/>
  <c r="N270" i="65"/>
  <c r="O270" i="65" s="1"/>
  <c r="N241" i="65"/>
  <c r="O241" i="65" s="1"/>
  <c r="N214" i="65"/>
  <c r="O214" i="65" s="1"/>
  <c r="N202" i="65"/>
  <c r="O202" i="65" s="1"/>
  <c r="N198" i="65"/>
  <c r="O198" i="65" s="1"/>
  <c r="N191" i="65"/>
  <c r="O191" i="65" s="1"/>
  <c r="N184" i="65"/>
  <c r="O184" i="65" s="1"/>
  <c r="N174" i="65"/>
  <c r="O174" i="65" s="1"/>
  <c r="N154" i="65"/>
  <c r="O154" i="65" s="1"/>
  <c r="N130" i="65"/>
  <c r="O130" i="65" s="1"/>
  <c r="N127" i="65"/>
  <c r="O127" i="65" s="1"/>
  <c r="N121" i="65"/>
  <c r="O121" i="65" s="1"/>
  <c r="N117" i="65"/>
  <c r="O117" i="65" s="1"/>
  <c r="N113" i="65"/>
  <c r="O113" i="65" s="1"/>
  <c r="N106" i="65"/>
  <c r="O106" i="65" s="1"/>
  <c r="N94" i="65"/>
  <c r="O94" i="65" s="1"/>
  <c r="N89" i="65"/>
  <c r="O89" i="65" s="1"/>
  <c r="N75" i="65"/>
  <c r="O75" i="65" s="1"/>
  <c r="N42" i="65"/>
  <c r="O42" i="65" s="1"/>
  <c r="N301" i="65"/>
  <c r="O301" i="65" s="1"/>
  <c r="N295" i="65"/>
  <c r="O295" i="65" s="1"/>
  <c r="N292" i="65"/>
  <c r="O292" i="65" s="1"/>
  <c r="N286" i="65"/>
  <c r="O286" i="65" s="1"/>
  <c r="N278" i="65"/>
  <c r="O278" i="65" s="1"/>
  <c r="N267" i="65"/>
  <c r="N265" i="65"/>
  <c r="O265" i="65" s="1"/>
  <c r="N255" i="65"/>
  <c r="O255" i="65" s="1"/>
  <c r="N228" i="65"/>
  <c r="O228" i="65" s="1"/>
  <c r="N222" i="65"/>
  <c r="O222" i="65" s="1"/>
  <c r="N207" i="65"/>
  <c r="O207" i="65" s="1"/>
  <c r="N192" i="65"/>
  <c r="O192" i="65" s="1"/>
  <c r="N293" i="65"/>
  <c r="O293" i="65" s="1"/>
  <c r="N287" i="65"/>
  <c r="O287" i="65" s="1"/>
  <c r="N285" i="65"/>
  <c r="O285" i="65" s="1"/>
  <c r="N243" i="65"/>
  <c r="O243" i="65" s="1"/>
  <c r="N239" i="65"/>
  <c r="O239" i="65" s="1"/>
  <c r="N217" i="65"/>
  <c r="O217" i="65" s="1"/>
  <c r="N281" i="65"/>
  <c r="O281" i="65" s="1"/>
  <c r="N273" i="65"/>
  <c r="O273" i="65" s="1"/>
  <c r="N266" i="65"/>
  <c r="O266" i="65" s="1"/>
  <c r="N264" i="65"/>
  <c r="O264" i="65" s="1"/>
  <c r="N262" i="65"/>
  <c r="O262" i="65" s="1"/>
  <c r="N260" i="65"/>
  <c r="O260" i="65" s="1"/>
  <c r="N240" i="65"/>
  <c r="O240" i="65" s="1"/>
  <c r="N233" i="65"/>
  <c r="O233" i="65" s="1"/>
  <c r="N221" i="65"/>
  <c r="O221" i="65" s="1"/>
  <c r="N216" i="65"/>
  <c r="O216" i="65" s="1"/>
  <c r="N197" i="65"/>
  <c r="O197" i="65" s="1"/>
  <c r="N190" i="65"/>
  <c r="O190" i="65" s="1"/>
  <c r="N181" i="65"/>
  <c r="O181" i="65" s="1"/>
  <c r="N165" i="65"/>
  <c r="O165" i="65" s="1"/>
  <c r="N155" i="65"/>
  <c r="O155" i="65" s="1"/>
  <c r="N149" i="65"/>
  <c r="O149" i="65" s="1"/>
  <c r="N145" i="65"/>
  <c r="O145" i="65" s="1"/>
  <c r="N132" i="65"/>
  <c r="O132" i="65" s="1"/>
  <c r="N119" i="65"/>
  <c r="O119" i="65" s="1"/>
  <c r="O90" i="65"/>
  <c r="N82" i="65"/>
  <c r="O82" i="65" s="1"/>
  <c r="N71" i="65"/>
  <c r="O71" i="65" s="1"/>
  <c r="N64" i="65"/>
  <c r="O64" i="65" s="1"/>
  <c r="N60" i="65"/>
  <c r="O60" i="65" s="1"/>
  <c r="N55" i="65"/>
  <c r="O55" i="65" s="1"/>
  <c r="N49" i="65"/>
  <c r="O49" i="65" s="1"/>
  <c r="N35" i="65"/>
  <c r="O35" i="65" s="1"/>
  <c r="N19" i="65"/>
  <c r="O19" i="65" s="1"/>
  <c r="N263" i="65"/>
  <c r="O263" i="65" s="1"/>
  <c r="N258" i="65"/>
  <c r="O258" i="65" s="1"/>
  <c r="N256" i="65"/>
  <c r="O256" i="65" s="1"/>
  <c r="N254" i="65"/>
  <c r="O254" i="65" s="1"/>
  <c r="N252" i="65"/>
  <c r="O252" i="65" s="1"/>
  <c r="N242" i="65"/>
  <c r="O242" i="65" s="1"/>
  <c r="O237" i="65"/>
  <c r="N225" i="65"/>
  <c r="O225" i="65" s="1"/>
  <c r="N208" i="65"/>
  <c r="O208" i="65" s="1"/>
  <c r="N200" i="65"/>
  <c r="O200" i="65" s="1"/>
  <c r="N189" i="65"/>
  <c r="O189" i="65" s="1"/>
  <c r="N110" i="65"/>
  <c r="O110" i="65" s="1"/>
  <c r="N107" i="65"/>
  <c r="O107" i="65" s="1"/>
  <c r="N92" i="65"/>
  <c r="O92" i="65" s="1"/>
  <c r="N63" i="65"/>
  <c r="O63" i="65" s="1"/>
  <c r="N56" i="65"/>
  <c r="O56" i="65" s="1"/>
  <c r="N54" i="65"/>
  <c r="O54" i="65" s="1"/>
  <c r="N33" i="65"/>
  <c r="O33" i="65" s="1"/>
  <c r="N21" i="65"/>
  <c r="O21" i="65" s="1"/>
  <c r="N213" i="65"/>
  <c r="O213" i="65" s="1"/>
  <c r="N201" i="65"/>
  <c r="O201" i="65" s="1"/>
  <c r="N193" i="65"/>
  <c r="O193" i="65" s="1"/>
  <c r="N185" i="65"/>
  <c r="O185" i="65" s="1"/>
  <c r="N182" i="65"/>
  <c r="O182" i="65" s="1"/>
  <c r="N176" i="65"/>
  <c r="O176" i="65" s="1"/>
  <c r="N170" i="65"/>
  <c r="O170" i="65" s="1"/>
  <c r="N146" i="65"/>
  <c r="O146" i="65" s="1"/>
  <c r="N135" i="65"/>
  <c r="O135" i="65" s="1"/>
  <c r="N133" i="65"/>
  <c r="O133" i="65" s="1"/>
  <c r="N129" i="65"/>
  <c r="O129" i="65" s="1"/>
  <c r="N126" i="65"/>
  <c r="O126" i="65" s="1"/>
  <c r="N123" i="65"/>
  <c r="O123" i="65" s="1"/>
  <c r="N114" i="65"/>
  <c r="O114" i="65" s="1"/>
  <c r="N103" i="65"/>
  <c r="O103" i="65" s="1"/>
  <c r="N101" i="65"/>
  <c r="O101" i="65" s="1"/>
  <c r="N93" i="65"/>
  <c r="O93" i="65" s="1"/>
  <c r="N85" i="65"/>
  <c r="O85" i="65" s="1"/>
  <c r="N83" i="65"/>
  <c r="O83" i="65" s="1"/>
  <c r="N81" i="65"/>
  <c r="O81" i="65" s="1"/>
  <c r="N79" i="65"/>
  <c r="O79" i="65" s="1"/>
  <c r="N72" i="65"/>
  <c r="O72" i="65" s="1"/>
  <c r="N59" i="65"/>
  <c r="O59" i="65" s="1"/>
  <c r="N44" i="65"/>
  <c r="O44" i="65" s="1"/>
  <c r="N36" i="65"/>
  <c r="O36" i="65" s="1"/>
  <c r="N28" i="65"/>
  <c r="O28" i="65" s="1"/>
  <c r="N22" i="65"/>
  <c r="O22" i="65" s="1"/>
  <c r="N12" i="65"/>
  <c r="O12" i="65" s="1"/>
  <c r="N11" i="65"/>
  <c r="O11" i="65" s="1"/>
  <c r="N10" i="65"/>
  <c r="O10" i="65" s="1"/>
  <c r="N205" i="65"/>
  <c r="O205" i="65" s="1"/>
  <c r="N203" i="65"/>
  <c r="O203" i="65" s="1"/>
  <c r="N195" i="65"/>
  <c r="O195" i="65" s="1"/>
  <c r="N187" i="65"/>
  <c r="O187" i="65" s="1"/>
  <c r="N178" i="65"/>
  <c r="O178" i="65" s="1"/>
  <c r="N166" i="65"/>
  <c r="N158" i="65"/>
  <c r="O158" i="65" s="1"/>
  <c r="N143" i="65"/>
  <c r="O143" i="65" s="1"/>
  <c r="N141" i="65"/>
  <c r="O141" i="65" s="1"/>
  <c r="N137" i="65"/>
  <c r="O137" i="65" s="1"/>
  <c r="N134" i="65"/>
  <c r="O134" i="65" s="1"/>
  <c r="N131" i="65"/>
  <c r="O131" i="65" s="1"/>
  <c r="N122" i="65"/>
  <c r="O122" i="65" s="1"/>
  <c r="N111" i="65"/>
  <c r="O111" i="65" s="1"/>
  <c r="N109" i="65"/>
  <c r="O109" i="65" s="1"/>
  <c r="N105" i="65"/>
  <c r="O105" i="65" s="1"/>
  <c r="N102" i="65"/>
  <c r="O102" i="65" s="1"/>
  <c r="N99" i="65"/>
  <c r="O99" i="65" s="1"/>
  <c r="N97" i="65"/>
  <c r="O97" i="65" s="1"/>
  <c r="N95" i="65"/>
  <c r="O95" i="65" s="1"/>
  <c r="N91" i="65"/>
  <c r="O91" i="65" s="1"/>
  <c r="N87" i="65"/>
  <c r="O87" i="65" s="1"/>
  <c r="N78" i="65"/>
  <c r="O78" i="65" s="1"/>
  <c r="N69" i="65"/>
  <c r="O69" i="65" s="1"/>
  <c r="N67" i="65"/>
  <c r="O67" i="65" s="1"/>
  <c r="N52" i="65"/>
  <c r="O52" i="65" s="1"/>
  <c r="N46" i="65"/>
  <c r="O46" i="65" s="1"/>
  <c r="N38" i="65"/>
  <c r="O38" i="65" s="1"/>
  <c r="N30" i="65"/>
  <c r="O30" i="65" s="1"/>
  <c r="N24" i="65"/>
  <c r="O24" i="65" s="1"/>
  <c r="N14" i="65"/>
  <c r="O14" i="65" s="1"/>
  <c r="N261" i="65"/>
  <c r="O261" i="65" s="1"/>
  <c r="O391" i="65"/>
  <c r="O387" i="65"/>
  <c r="N253" i="65"/>
  <c r="O253" i="65" s="1"/>
  <c r="N299" i="65"/>
  <c r="O299" i="65" s="1"/>
  <c r="N291" i="65"/>
  <c r="O291" i="65" s="1"/>
  <c r="N283" i="65"/>
  <c r="O283" i="65" s="1"/>
  <c r="N277" i="65"/>
  <c r="O277" i="65" s="1"/>
  <c r="N269" i="65"/>
  <c r="O269" i="65" s="1"/>
  <c r="O267" i="65"/>
  <c r="N247" i="65"/>
  <c r="O247" i="65" s="1"/>
  <c r="N65" i="65"/>
  <c r="O65" i="65" s="1"/>
  <c r="N245" i="65"/>
  <c r="O245" i="65" s="1"/>
  <c r="N186" i="65"/>
  <c r="O186" i="65" s="1"/>
  <c r="N235" i="65"/>
  <c r="O235" i="65" s="1"/>
  <c r="N227" i="65"/>
  <c r="O227" i="65" s="1"/>
  <c r="N219" i="65"/>
  <c r="O219" i="65" s="1"/>
  <c r="N211" i="65"/>
  <c r="O211" i="65" s="1"/>
  <c r="N17" i="65"/>
  <c r="O17" i="65" s="1"/>
  <c r="O180" i="65"/>
  <c r="N57" i="65"/>
  <c r="O57" i="65" s="1"/>
  <c r="O116" i="65"/>
  <c r="O100" i="65"/>
  <c r="N168" i="65"/>
  <c r="O168" i="65" s="1"/>
  <c r="N164" i="65"/>
  <c r="O164" i="65" s="1"/>
  <c r="N160" i="65"/>
  <c r="O160" i="65" s="1"/>
  <c r="N156" i="65"/>
  <c r="O156" i="65" s="1"/>
  <c r="N152" i="65"/>
  <c r="O152" i="65" s="1"/>
  <c r="N144" i="65"/>
  <c r="O144" i="65" s="1"/>
  <c r="N136" i="65"/>
  <c r="O136" i="65" s="1"/>
  <c r="N128" i="65"/>
  <c r="O128" i="65" s="1"/>
  <c r="N120" i="65"/>
  <c r="O120" i="65" s="1"/>
  <c r="N112" i="65"/>
  <c r="O112" i="65" s="1"/>
  <c r="N104" i="65"/>
  <c r="O104" i="65" s="1"/>
  <c r="N25" i="65"/>
  <c r="O25" i="65" s="1"/>
  <c r="N84" i="65"/>
  <c r="O84" i="65" s="1"/>
  <c r="N76" i="65"/>
  <c r="O76" i="65" s="1"/>
  <c r="N68" i="65"/>
  <c r="O68" i="65" s="1"/>
  <c r="O58" i="65"/>
  <c r="N27" i="65"/>
  <c r="O27" i="65" s="1"/>
  <c r="C17" i="9" l="1"/>
  <c r="F45" i="63" l="1"/>
  <c r="F33" i="63"/>
  <c r="F29" i="63"/>
  <c r="F26" i="63"/>
  <c r="F25" i="63"/>
  <c r="F24" i="63"/>
  <c r="F23" i="63"/>
  <c r="F22" i="63"/>
  <c r="F21" i="63"/>
  <c r="F13" i="63"/>
  <c r="C12" i="9" l="1"/>
  <c r="I9" i="66" l="1"/>
  <c r="K9" i="66" s="1"/>
  <c r="L9" i="66" s="1"/>
  <c r="N9" i="66"/>
  <c r="O9" i="66" s="1"/>
  <c r="A10" i="66"/>
  <c r="A11" i="66" s="1"/>
  <c r="A12" i="66" s="1"/>
  <c r="A13" i="66" s="1"/>
  <c r="A14" i="66" s="1"/>
  <c r="A15" i="66" s="1"/>
  <c r="A16" i="66" s="1"/>
  <c r="A17" i="66" s="1"/>
  <c r="A18" i="66" s="1"/>
  <c r="A19" i="66" s="1"/>
  <c r="I10" i="66"/>
  <c r="K10" i="66" s="1"/>
  <c r="L10" i="66" s="1"/>
  <c r="N10" i="66"/>
  <c r="O10" i="66" s="1"/>
  <c r="I11" i="66"/>
  <c r="K11" i="66" s="1"/>
  <c r="L11" i="66" s="1"/>
  <c r="N11" i="66"/>
  <c r="O11" i="66" s="1"/>
  <c r="I12" i="66"/>
  <c r="K12" i="66" s="1"/>
  <c r="L12" i="66" s="1"/>
  <c r="N12" i="66"/>
  <c r="O12" i="66" s="1"/>
  <c r="I13" i="66"/>
  <c r="K13" i="66" s="1"/>
  <c r="L13" i="66" s="1"/>
  <c r="N13" i="66"/>
  <c r="O13" i="66" s="1"/>
  <c r="I14" i="66"/>
  <c r="K14" i="66" s="1"/>
  <c r="L14" i="66" s="1"/>
  <c r="N14" i="66"/>
  <c r="O14" i="66" s="1"/>
  <c r="I15" i="66"/>
  <c r="K15" i="66" s="1"/>
  <c r="L15" i="66" s="1"/>
  <c r="N15" i="66"/>
  <c r="O15" i="66" s="1"/>
  <c r="I16" i="66"/>
  <c r="K16" i="66" s="1"/>
  <c r="L16" i="66" s="1"/>
  <c r="N16" i="66"/>
  <c r="O16" i="66" s="1"/>
  <c r="I17" i="66"/>
  <c r="K17" i="66" s="1"/>
  <c r="L17" i="66" s="1"/>
  <c r="N17" i="66"/>
  <c r="O17" i="66" s="1"/>
  <c r="I18" i="66"/>
  <c r="K18" i="66" s="1"/>
  <c r="L18" i="66" s="1"/>
  <c r="N18" i="66"/>
  <c r="O18" i="66" s="1"/>
  <c r="I19" i="66"/>
  <c r="K19" i="66" s="1"/>
  <c r="L19" i="66" s="1"/>
  <c r="N19" i="66"/>
  <c r="O19" i="66" s="1"/>
  <c r="I20" i="66"/>
  <c r="K20" i="66" s="1"/>
  <c r="L20" i="66" s="1"/>
  <c r="N20" i="66"/>
  <c r="O20" i="66" s="1"/>
  <c r="E22" i="66"/>
  <c r="A1" i="66"/>
  <c r="O22" i="66" l="1"/>
  <c r="O24" i="66" s="1"/>
  <c r="L22" i="66"/>
  <c r="L24" i="66" l="1"/>
  <c r="K166" i="65" s="1"/>
  <c r="E374" i="10" l="1"/>
  <c r="Q13" i="61" l="1"/>
  <c r="Q14" i="61"/>
  <c r="Q15" i="61"/>
  <c r="Q16" i="61"/>
  <c r="Q17" i="61"/>
  <c r="Q18" i="61"/>
  <c r="Q19" i="61"/>
  <c r="Q12" i="61"/>
  <c r="D14" i="60" l="1"/>
  <c r="D13" i="60"/>
  <c r="D12" i="60"/>
  <c r="D11" i="60"/>
  <c r="C14" i="60"/>
  <c r="C13" i="60"/>
  <c r="C12" i="60"/>
  <c r="C11" i="60"/>
  <c r="B14" i="60"/>
  <c r="B13" i="60"/>
  <c r="B12" i="60"/>
  <c r="B11" i="60"/>
  <c r="I46" i="4" l="1"/>
  <c r="H37" i="4" l="1"/>
  <c r="I37" i="4" l="1"/>
  <c r="O17" i="47" l="1"/>
  <c r="O16" i="47"/>
  <c r="O15" i="47"/>
  <c r="O14" i="47"/>
  <c r="O13" i="47"/>
  <c r="O12" i="47"/>
  <c r="O11" i="47"/>
  <c r="O10" i="47"/>
  <c r="O9" i="47"/>
  <c r="O8" i="47"/>
  <c r="O7" i="47"/>
  <c r="O18" i="47" l="1"/>
  <c r="A10" i="65"/>
  <c r="O20" i="47" l="1"/>
  <c r="L36" i="16"/>
  <c r="L38" i="16"/>
  <c r="L40" i="16"/>
  <c r="L42" i="16"/>
  <c r="L44" i="16"/>
  <c r="L46" i="16"/>
  <c r="L37" i="16"/>
  <c r="L39" i="16"/>
  <c r="L41" i="16"/>
  <c r="L43" i="16"/>
  <c r="L45" i="16"/>
  <c r="L48" i="16"/>
  <c r="L50" i="16"/>
  <c r="L52" i="16"/>
  <c r="L54" i="16"/>
  <c r="L56" i="16"/>
  <c r="L58" i="16"/>
  <c r="L60" i="16"/>
  <c r="L62" i="16"/>
  <c r="L64" i="16"/>
  <c r="L66" i="16"/>
  <c r="L68" i="16"/>
  <c r="L70" i="16"/>
  <c r="L72" i="16"/>
  <c r="L74" i="16"/>
  <c r="L76" i="16"/>
  <c r="L78" i="16"/>
  <c r="L80" i="16"/>
  <c r="L82" i="16"/>
  <c r="L84" i="16"/>
  <c r="L86" i="16"/>
  <c r="L88" i="16"/>
  <c r="L90" i="16"/>
  <c r="L92" i="16"/>
  <c r="L94" i="16"/>
  <c r="L96" i="16"/>
  <c r="L98" i="16"/>
  <c r="L47" i="16"/>
  <c r="L49" i="16"/>
  <c r="L51" i="16"/>
  <c r="L53" i="16"/>
  <c r="L55" i="16"/>
  <c r="L57" i="16"/>
  <c r="L59" i="16"/>
  <c r="L61" i="16"/>
  <c r="L63" i="16"/>
  <c r="L65" i="16"/>
  <c r="L67" i="16"/>
  <c r="L69" i="16"/>
  <c r="L71" i="16"/>
  <c r="L73" i="16"/>
  <c r="L75" i="16"/>
  <c r="L77" i="16"/>
  <c r="L79" i="16"/>
  <c r="L81" i="16"/>
  <c r="L83" i="16"/>
  <c r="L85" i="16"/>
  <c r="L87" i="16"/>
  <c r="L89" i="16"/>
  <c r="L91" i="16"/>
  <c r="L93" i="16"/>
  <c r="L95" i="16"/>
  <c r="L97" i="16"/>
  <c r="L99" i="16"/>
  <c r="N9" i="65" l="1"/>
  <c r="O9" i="65" s="1"/>
  <c r="I9" i="65"/>
  <c r="K9" i="65" s="1"/>
  <c r="L9" i="65" s="1"/>
  <c r="A11" i="65" l="1"/>
  <c r="A1" i="65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E14" i="5"/>
  <c r="G14" i="5" s="1"/>
  <c r="H14" i="5" s="1"/>
  <c r="E13" i="5"/>
  <c r="G13" i="5" s="1"/>
  <c r="H13" i="5" s="1"/>
  <c r="E12" i="5"/>
  <c r="G12" i="5" s="1"/>
  <c r="H12" i="5" s="1"/>
  <c r="E11" i="5"/>
  <c r="G11" i="5" s="1"/>
  <c r="H11" i="5" s="1"/>
  <c r="E14" i="60"/>
  <c r="G14" i="60" s="1"/>
  <c r="H14" i="60" s="1"/>
  <c r="E13" i="60"/>
  <c r="G13" i="60" s="1"/>
  <c r="H13" i="60" s="1"/>
  <c r="E12" i="60"/>
  <c r="G12" i="60" s="1"/>
  <c r="H12" i="60" s="1"/>
  <c r="E11" i="60"/>
  <c r="G11" i="60" s="1"/>
  <c r="H11" i="60" s="1"/>
  <c r="I9" i="16"/>
  <c r="G9" i="16"/>
  <c r="E9" i="16"/>
  <c r="O23" i="47"/>
  <c r="O25" i="47"/>
  <c r="O24" i="47"/>
  <c r="O22" i="47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B370" i="10" s="1"/>
  <c r="B371" i="10" s="1"/>
  <c r="B372" i="10" s="1"/>
  <c r="I47" i="4"/>
  <c r="I48" i="4"/>
  <c r="I49" i="4"/>
  <c r="I50" i="4"/>
  <c r="I51" i="4"/>
  <c r="K133" i="16"/>
  <c r="A12" i="63"/>
  <c r="J21" i="63"/>
  <c r="E12" i="4"/>
  <c r="F12" i="4" s="1"/>
  <c r="H12" i="4"/>
  <c r="H13" i="4"/>
  <c r="H14" i="4"/>
  <c r="I14" i="4" s="1"/>
  <c r="H15" i="4"/>
  <c r="I15" i="4" s="1"/>
  <c r="H16" i="4"/>
  <c r="H17" i="4"/>
  <c r="H18" i="4"/>
  <c r="H19" i="4"/>
  <c r="H20" i="4"/>
  <c r="H21" i="4"/>
  <c r="H22" i="4"/>
  <c r="I22" i="4" s="1"/>
  <c r="H23" i="4"/>
  <c r="I23" i="4" s="1"/>
  <c r="H24" i="4"/>
  <c r="I24" i="4" s="1"/>
  <c r="H25" i="4"/>
  <c r="E26" i="4"/>
  <c r="F26" i="4" s="1"/>
  <c r="H26" i="4"/>
  <c r="H27" i="4"/>
  <c r="I27" i="4" s="1"/>
  <c r="H28" i="4"/>
  <c r="I28" i="4" s="1"/>
  <c r="H29" i="4"/>
  <c r="H30" i="4"/>
  <c r="H31" i="4"/>
  <c r="H32" i="4"/>
  <c r="H33" i="4"/>
  <c r="I33" i="4" s="1"/>
  <c r="H34" i="4"/>
  <c r="I34" i="4" s="1"/>
  <c r="H35" i="4"/>
  <c r="H36" i="4"/>
  <c r="A12" i="62"/>
  <c r="J25" i="63"/>
  <c r="J26" i="63"/>
  <c r="J21" i="62"/>
  <c r="J26" i="62"/>
  <c r="J43" i="62"/>
  <c r="A2" i="63"/>
  <c r="J43" i="63"/>
  <c r="A12" i="15"/>
  <c r="A13" i="15" s="1"/>
  <c r="A2" i="61"/>
  <c r="A1" i="60"/>
  <c r="F16" i="60"/>
  <c r="A1" i="5"/>
  <c r="F16" i="5"/>
  <c r="A2" i="6"/>
  <c r="A2" i="15"/>
  <c r="A1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H38" i="4"/>
  <c r="I38" i="4" s="1"/>
  <c r="A1" i="16"/>
  <c r="B1" i="10"/>
  <c r="A1" i="47" s="1"/>
  <c r="A2" i="9"/>
  <c r="A2" i="62"/>
  <c r="J25" i="62"/>
  <c r="O27" i="47" l="1"/>
  <c r="S12" i="61"/>
  <c r="T12" i="61" s="1"/>
  <c r="S20" i="61"/>
  <c r="T20" i="61" s="1"/>
  <c r="I12" i="4"/>
  <c r="I16" i="4"/>
  <c r="S18" i="61"/>
  <c r="T18" i="61" s="1"/>
  <c r="S16" i="61"/>
  <c r="T16" i="61" s="1"/>
  <c r="S14" i="61"/>
  <c r="T14" i="61" s="1"/>
  <c r="I53" i="4"/>
  <c r="I57" i="4" s="1"/>
  <c r="L17" i="16"/>
  <c r="L35" i="16"/>
  <c r="L101" i="16"/>
  <c r="L116" i="16"/>
  <c r="L29" i="16"/>
  <c r="L11" i="16"/>
  <c r="L19" i="16"/>
  <c r="L21" i="16"/>
  <c r="L23" i="16"/>
  <c r="L25" i="16"/>
  <c r="L108" i="16"/>
  <c r="L118" i="16"/>
  <c r="L120" i="16"/>
  <c r="L124" i="16"/>
  <c r="J9" i="16"/>
  <c r="L9" i="16" s="1"/>
  <c r="L13" i="16"/>
  <c r="L27" i="16"/>
  <c r="L103" i="16"/>
  <c r="L110" i="16"/>
  <c r="L112" i="16"/>
  <c r="L122" i="16"/>
  <c r="L129" i="16"/>
  <c r="L131" i="16"/>
  <c r="L15" i="16"/>
  <c r="L31" i="16"/>
  <c r="L114" i="16"/>
  <c r="L10" i="16"/>
  <c r="L16" i="16"/>
  <c r="L28" i="16"/>
  <c r="L32" i="16"/>
  <c r="L33" i="16"/>
  <c r="L34" i="16"/>
  <c r="L104" i="16"/>
  <c r="L106" i="16"/>
  <c r="L107" i="16"/>
  <c r="L115" i="16"/>
  <c r="L123" i="16"/>
  <c r="L12" i="16"/>
  <c r="L14" i="16"/>
  <c r="L18" i="16"/>
  <c r="L20" i="16"/>
  <c r="L22" i="16"/>
  <c r="L24" i="16"/>
  <c r="L26" i="16"/>
  <c r="L30" i="16"/>
  <c r="L100" i="16"/>
  <c r="L102" i="16"/>
  <c r="L105" i="16"/>
  <c r="L109" i="16"/>
  <c r="L111" i="16"/>
  <c r="L113" i="16"/>
  <c r="L117" i="16"/>
  <c r="L119" i="16"/>
  <c r="L121" i="16"/>
  <c r="L125" i="16"/>
  <c r="L130" i="16"/>
  <c r="I30" i="4"/>
  <c r="I29" i="4"/>
  <c r="I26" i="4"/>
  <c r="I25" i="4"/>
  <c r="I20" i="4"/>
  <c r="I19" i="4"/>
  <c r="I18" i="4"/>
  <c r="I21" i="4"/>
  <c r="I17" i="4"/>
  <c r="I13" i="4"/>
  <c r="I36" i="4"/>
  <c r="I35" i="4"/>
  <c r="I32" i="4"/>
  <c r="I31" i="4"/>
  <c r="E376" i="10"/>
  <c r="J33" i="63"/>
  <c r="J33" i="62"/>
  <c r="S19" i="61"/>
  <c r="T19" i="61" s="1"/>
  <c r="S17" i="61"/>
  <c r="T17" i="61" s="1"/>
  <c r="S15" i="61"/>
  <c r="T15" i="61" s="1"/>
  <c r="S13" i="61"/>
  <c r="T13" i="61" s="1"/>
  <c r="H16" i="60"/>
  <c r="H16" i="5"/>
  <c r="J38" i="62" s="1"/>
  <c r="E377" i="10" l="1"/>
  <c r="E379" i="10" s="1"/>
  <c r="C14" i="9" s="1"/>
  <c r="L133" i="16"/>
  <c r="L135" i="16" s="1"/>
  <c r="J13" i="63" s="1"/>
  <c r="I40" i="4"/>
  <c r="D12" i="6" s="1"/>
  <c r="S22" i="61"/>
  <c r="T22" i="61"/>
  <c r="J42" i="62"/>
  <c r="J42" i="63"/>
  <c r="J38" i="63"/>
  <c r="I59" i="4" l="1"/>
  <c r="J16" i="62" s="1"/>
  <c r="C19" i="9"/>
  <c r="H13" i="63" s="1"/>
  <c r="L13" i="63" s="1"/>
  <c r="J13" i="62"/>
  <c r="J49" i="63"/>
  <c r="J49" i="62"/>
  <c r="J24" i="63"/>
  <c r="J24" i="62"/>
  <c r="J16" i="63" l="1"/>
  <c r="H47" i="62"/>
  <c r="L47" i="62" s="1"/>
  <c r="L25" i="63"/>
  <c r="H23" i="63"/>
  <c r="H22" i="63"/>
  <c r="L22" i="63" s="1"/>
  <c r="H21" i="62"/>
  <c r="L21" i="62" s="1"/>
  <c r="H16" i="63"/>
  <c r="H43" i="63"/>
  <c r="L43" i="63" s="1"/>
  <c r="H29" i="63"/>
  <c r="L29" i="63" s="1"/>
  <c r="H39" i="62"/>
  <c r="L39" i="62" s="1"/>
  <c r="H34" i="62"/>
  <c r="H17" i="63"/>
  <c r="H42" i="63"/>
  <c r="L42" i="63" s="1"/>
  <c r="H51" i="63"/>
  <c r="L51" i="63" s="1"/>
  <c r="H26" i="63"/>
  <c r="L26" i="63" s="1"/>
  <c r="H47" i="63"/>
  <c r="L47" i="63" s="1"/>
  <c r="H51" i="62"/>
  <c r="L51" i="62" s="1"/>
  <c r="H30" i="62"/>
  <c r="H49" i="62"/>
  <c r="H17" i="62"/>
  <c r="H16" i="62"/>
  <c r="L16" i="62" s="1"/>
  <c r="H13" i="62"/>
  <c r="L13" i="62" s="1"/>
  <c r="H24" i="62"/>
  <c r="L24" i="62" s="1"/>
  <c r="H30" i="63"/>
  <c r="H49" i="63"/>
  <c r="L49" i="63" s="1"/>
  <c r="H33" i="62"/>
  <c r="L33" i="62" s="1"/>
  <c r="H39" i="63"/>
  <c r="L39" i="63" s="1"/>
  <c r="H29" i="62"/>
  <c r="L29" i="62" s="1"/>
  <c r="H21" i="63"/>
  <c r="L21" i="63" s="1"/>
  <c r="H38" i="62"/>
  <c r="L38" i="62" s="1"/>
  <c r="H38" i="63"/>
  <c r="L38" i="63" s="1"/>
  <c r="H22" i="62"/>
  <c r="L22" i="62" s="1"/>
  <c r="H45" i="63"/>
  <c r="L45" i="63" s="1"/>
  <c r="H42" i="62"/>
  <c r="L42" i="62" s="1"/>
  <c r="H33" i="63"/>
  <c r="L33" i="63" s="1"/>
  <c r="H34" i="63"/>
  <c r="H26" i="62"/>
  <c r="L26" i="62" s="1"/>
  <c r="L25" i="62"/>
  <c r="H23" i="62"/>
  <c r="H24" i="63"/>
  <c r="L24" i="63" s="1"/>
  <c r="H45" i="62"/>
  <c r="L45" i="62" s="1"/>
  <c r="H43" i="62"/>
  <c r="L43" i="62" s="1"/>
  <c r="L49" i="62"/>
  <c r="L16" i="63" l="1"/>
  <c r="A12" i="65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A30" i="65" s="1"/>
  <c r="A31" i="65" s="1"/>
  <c r="A32" i="65" s="1"/>
  <c r="A33" i="65" s="1"/>
  <c r="A34" i="65" s="1"/>
  <c r="A35" i="65" s="1"/>
  <c r="A36" i="65" s="1"/>
  <c r="A37" i="65" s="1"/>
  <c r="A38" i="65" s="1"/>
  <c r="A39" i="65" s="1"/>
  <c r="A40" i="65" s="1"/>
  <c r="A41" i="65" s="1"/>
  <c r="A42" i="65" s="1"/>
  <c r="A43" i="65" s="1"/>
  <c r="A44" i="65" s="1"/>
  <c r="A45" i="65" s="1"/>
  <c r="A46" i="65" s="1"/>
  <c r="A47" i="65" s="1"/>
  <c r="A48" i="65" s="1"/>
  <c r="A49" i="65" s="1"/>
  <c r="A50" i="65" s="1"/>
  <c r="A51" i="65" s="1"/>
  <c r="A52" i="65" s="1"/>
  <c r="A53" i="65" s="1"/>
  <c r="A54" i="65" s="1"/>
  <c r="A55" i="65" s="1"/>
  <c r="A56" i="65" s="1"/>
  <c r="A57" i="65" s="1"/>
  <c r="A58" i="65" s="1"/>
  <c r="A59" i="65" s="1"/>
  <c r="A60" i="65" s="1"/>
  <c r="A61" i="65" s="1"/>
  <c r="A62" i="65" s="1"/>
  <c r="A63" i="65" s="1"/>
  <c r="A64" i="65" s="1"/>
  <c r="A65" i="65" s="1"/>
  <c r="A66" i="65" s="1"/>
  <c r="A67" i="65" s="1"/>
  <c r="A68" i="65" s="1"/>
  <c r="A69" i="65" s="1"/>
  <c r="A70" i="65" s="1"/>
  <c r="A71" i="65" s="1"/>
  <c r="A72" i="65" s="1"/>
  <c r="A73" i="65" s="1"/>
  <c r="A74" i="65" s="1"/>
  <c r="A75" i="65" s="1"/>
  <c r="A76" i="65" s="1"/>
  <c r="A77" i="65" s="1"/>
  <c r="A78" i="65" s="1"/>
  <c r="A79" i="65" s="1"/>
  <c r="A80" i="65" s="1"/>
  <c r="A81" i="65" s="1"/>
  <c r="A82" i="65" s="1"/>
  <c r="A83" i="65" s="1"/>
  <c r="A84" i="65" s="1"/>
  <c r="A85" i="65" s="1"/>
  <c r="A86" i="65" s="1"/>
  <c r="A87" i="65" s="1"/>
  <c r="A88" i="65" s="1"/>
  <c r="A89" i="65" s="1"/>
  <c r="A90" i="65" s="1"/>
  <c r="A91" i="65" s="1"/>
  <c r="A92" i="65" s="1"/>
  <c r="A93" i="65" s="1"/>
  <c r="A94" i="65" s="1"/>
  <c r="A95" i="65" s="1"/>
  <c r="A96" i="65" s="1"/>
  <c r="A97" i="65" s="1"/>
  <c r="A98" i="65" s="1"/>
  <c r="A99" i="65" s="1"/>
  <c r="A100" i="65" s="1"/>
  <c r="A101" i="65" s="1"/>
  <c r="A102" i="65" s="1"/>
  <c r="A103" i="65" s="1"/>
  <c r="A104" i="65" s="1"/>
  <c r="A105" i="65" s="1"/>
  <c r="A106" i="65" s="1"/>
  <c r="A107" i="65" s="1"/>
  <c r="A108" i="65" s="1"/>
  <c r="A109" i="65" s="1"/>
  <c r="A110" i="65" s="1"/>
  <c r="A111" i="65" s="1"/>
  <c r="A112" i="65" s="1"/>
  <c r="A113" i="65" s="1"/>
  <c r="A114" i="65" s="1"/>
  <c r="A115" i="65" s="1"/>
  <c r="A116" i="65" s="1"/>
  <c r="A117" i="65" s="1"/>
  <c r="A118" i="65" s="1"/>
  <c r="A119" i="65" s="1"/>
  <c r="A120" i="65" s="1"/>
  <c r="A121" i="65" s="1"/>
  <c r="A122" i="65" s="1"/>
  <c r="A123" i="65" s="1"/>
  <c r="A124" i="65" s="1"/>
  <c r="A125" i="65" s="1"/>
  <c r="A126" i="65" s="1"/>
  <c r="A127" i="65" s="1"/>
  <c r="A128" i="65" s="1"/>
  <c r="A129" i="65" s="1"/>
  <c r="A130" i="65" s="1"/>
  <c r="A131" i="65" s="1"/>
  <c r="A132" i="65" s="1"/>
  <c r="A133" i="65" s="1"/>
  <c r="A134" i="65" s="1"/>
  <c r="A135" i="65" s="1"/>
  <c r="A136" i="65" s="1"/>
  <c r="A137" i="65" s="1"/>
  <c r="A138" i="65" s="1"/>
  <c r="A139" i="65" s="1"/>
  <c r="A140" i="65" s="1"/>
  <c r="A141" i="65" s="1"/>
  <c r="A142" i="65" s="1"/>
  <c r="A143" i="65" s="1"/>
  <c r="A144" i="65" s="1"/>
  <c r="A145" i="65" s="1"/>
  <c r="A146" i="65" s="1"/>
  <c r="A147" i="65" s="1"/>
  <c r="A148" i="65" s="1"/>
  <c r="A149" i="65" s="1"/>
  <c r="A150" i="65" s="1"/>
  <c r="A151" i="65" s="1"/>
  <c r="A152" i="65" s="1"/>
  <c r="A153" i="65" s="1"/>
  <c r="A154" i="65" s="1"/>
  <c r="A155" i="65" s="1"/>
  <c r="A156" i="65" s="1"/>
  <c r="A157" i="65" s="1"/>
  <c r="A158" i="65" s="1"/>
  <c r="A159" i="65" s="1"/>
  <c r="A160" i="65" s="1"/>
  <c r="A161" i="65" s="1"/>
  <c r="A162" i="65" s="1"/>
  <c r="A163" i="65" s="1"/>
  <c r="A164" i="65" s="1"/>
  <c r="A165" i="65" s="1"/>
  <c r="A166" i="65" s="1"/>
  <c r="A167" i="65" s="1"/>
  <c r="A168" i="65" s="1"/>
  <c r="A169" i="65" s="1"/>
  <c r="A170" i="65" s="1"/>
  <c r="A171" i="65" s="1"/>
  <c r="A172" i="65" s="1"/>
  <c r="A173" i="65" s="1"/>
  <c r="A174" i="65" s="1"/>
  <c r="A175" i="65" s="1"/>
  <c r="A176" i="65" s="1"/>
  <c r="A177" i="65" s="1"/>
  <c r="A178" i="65" s="1"/>
  <c r="A179" i="65" s="1"/>
  <c r="A180" i="65" s="1"/>
  <c r="A181" i="65" s="1"/>
  <c r="A182" i="65" s="1"/>
  <c r="A183" i="65" s="1"/>
  <c r="A184" i="65" s="1"/>
  <c r="A185" i="65" s="1"/>
  <c r="A186" i="65" s="1"/>
  <c r="A187" i="65" s="1"/>
  <c r="A188" i="65" s="1"/>
  <c r="A189" i="65" s="1"/>
  <c r="A190" i="65" s="1"/>
  <c r="A191" i="65" s="1"/>
  <c r="A192" i="65" s="1"/>
  <c r="A193" i="65" s="1"/>
  <c r="A194" i="65" s="1"/>
  <c r="A195" i="65" s="1"/>
  <c r="A196" i="65" s="1"/>
  <c r="A197" i="65" s="1"/>
  <c r="A198" i="65" s="1"/>
  <c r="A199" i="65" s="1"/>
  <c r="A200" i="65" s="1"/>
  <c r="A201" i="65" s="1"/>
  <c r="A202" i="65" s="1"/>
  <c r="A203" i="65" s="1"/>
  <c r="A204" i="65" s="1"/>
  <c r="A205" i="65" s="1"/>
  <c r="A206" i="65" s="1"/>
  <c r="A207" i="65" s="1"/>
  <c r="A208" i="65" s="1"/>
  <c r="A209" i="65" s="1"/>
  <c r="A210" i="65" s="1"/>
  <c r="A211" i="65" s="1"/>
  <c r="A212" i="65" s="1"/>
  <c r="A213" i="65" s="1"/>
  <c r="A214" i="65" s="1"/>
  <c r="A215" i="65" s="1"/>
  <c r="A216" i="65" s="1"/>
  <c r="A217" i="65" s="1"/>
  <c r="A218" i="65" s="1"/>
  <c r="A219" i="65" s="1"/>
  <c r="A220" i="65" s="1"/>
  <c r="A221" i="65" s="1"/>
  <c r="A222" i="65" s="1"/>
  <c r="A223" i="65" s="1"/>
  <c r="A224" i="65" s="1"/>
  <c r="A225" i="65" s="1"/>
  <c r="A226" i="65" s="1"/>
  <c r="A227" i="65" s="1"/>
  <c r="A228" i="65" s="1"/>
  <c r="A229" i="65" s="1"/>
  <c r="A230" i="65" s="1"/>
  <c r="A231" i="65" s="1"/>
  <c r="A232" i="65" s="1"/>
  <c r="A233" i="65" s="1"/>
  <c r="A234" i="65" s="1"/>
  <c r="A235" i="65" s="1"/>
  <c r="A236" i="65" s="1"/>
  <c r="A237" i="65" s="1"/>
  <c r="A238" i="65" s="1"/>
  <c r="A239" i="65" s="1"/>
  <c r="A240" i="65" s="1"/>
  <c r="A241" i="65" s="1"/>
  <c r="A242" i="65" s="1"/>
  <c r="A243" i="65" s="1"/>
  <c r="A244" i="65" s="1"/>
  <c r="A245" i="65" s="1"/>
  <c r="A246" i="65" s="1"/>
  <c r="A247" i="65" s="1"/>
  <c r="A248" i="65" s="1"/>
  <c r="A249" i="65" s="1"/>
  <c r="A250" i="65" s="1"/>
  <c r="A251" i="65" s="1"/>
  <c r="A252" i="65" s="1"/>
  <c r="A253" i="65" s="1"/>
  <c r="A254" i="65" s="1"/>
  <c r="A255" i="65" s="1"/>
  <c r="A256" i="65" s="1"/>
  <c r="A257" i="65" s="1"/>
  <c r="A258" i="65" s="1"/>
  <c r="A259" i="65" s="1"/>
  <c r="A260" i="65" s="1"/>
  <c r="A261" i="65" s="1"/>
  <c r="A262" i="65" s="1"/>
  <c r="A263" i="65" s="1"/>
  <c r="A264" i="65" s="1"/>
  <c r="A265" i="65" s="1"/>
  <c r="A266" i="65" s="1"/>
  <c r="A267" i="65" s="1"/>
  <c r="A268" i="65" s="1"/>
  <c r="A269" i="65" s="1"/>
  <c r="A270" i="65" s="1"/>
  <c r="A271" i="65" s="1"/>
  <c r="F26" i="62" l="1"/>
  <c r="N26" i="62" s="1"/>
  <c r="N26" i="63"/>
  <c r="N25" i="63"/>
  <c r="N22" i="63"/>
  <c r="F24" i="62" l="1"/>
  <c r="N24" i="62" s="1"/>
  <c r="F22" i="62"/>
  <c r="N22" i="62" s="1"/>
  <c r="F25" i="62"/>
  <c r="N25" i="62" s="1"/>
  <c r="F30" i="62"/>
  <c r="F29" i="62"/>
  <c r="N29" i="62" s="1"/>
  <c r="N24" i="63"/>
  <c r="F21" i="62" l="1"/>
  <c r="N21" i="62" s="1"/>
  <c r="F23" i="62"/>
  <c r="D30" i="63"/>
  <c r="E30" i="63" s="1"/>
  <c r="C20" i="6"/>
  <c r="F30" i="63" l="1"/>
  <c r="F34" i="63"/>
  <c r="F33" i="62"/>
  <c r="N33" i="62" s="1"/>
  <c r="E18" i="6"/>
  <c r="E15" i="6"/>
  <c r="E12" i="6"/>
  <c r="E35" i="62" l="1"/>
  <c r="E20" i="6"/>
  <c r="J34" i="63" s="1"/>
  <c r="L34" i="63" l="1"/>
  <c r="F34" i="62"/>
  <c r="J23" i="62"/>
  <c r="J30" i="63"/>
  <c r="J30" i="62"/>
  <c r="J23" i="63"/>
  <c r="J34" i="62"/>
  <c r="L34" i="62" l="1"/>
  <c r="N34" i="62" s="1"/>
  <c r="L23" i="62"/>
  <c r="N23" i="62" s="1"/>
  <c r="L23" i="63"/>
  <c r="N23" i="63" s="1"/>
  <c r="L30" i="62"/>
  <c r="N30" i="62" s="1"/>
  <c r="L30" i="63"/>
  <c r="N35" i="62" l="1"/>
  <c r="N21" i="63"/>
  <c r="F45" i="62" l="1"/>
  <c r="N45" i="62" s="1"/>
  <c r="N30" i="63"/>
  <c r="N33" i="63"/>
  <c r="N34" i="63"/>
  <c r="N29" i="63" l="1"/>
  <c r="N35" i="63" s="1"/>
  <c r="E35" i="63"/>
  <c r="N13" i="63" l="1"/>
  <c r="N45" i="63"/>
  <c r="F13" i="62" l="1"/>
  <c r="N13" i="62" s="1"/>
  <c r="O147" i="65" l="1"/>
  <c r="E16" i="63" l="1"/>
  <c r="F16" i="63" s="1"/>
  <c r="N16" i="63" s="1"/>
  <c r="E18" i="63" l="1"/>
  <c r="E17" i="63" s="1"/>
  <c r="F17" i="63" s="1"/>
  <c r="E16" i="62" l="1"/>
  <c r="F16" i="62" s="1"/>
  <c r="N16" i="62" s="1"/>
  <c r="E18" i="62" l="1"/>
  <c r="E17" i="62" s="1"/>
  <c r="E24" i="66" l="1"/>
  <c r="E26" i="66" s="1"/>
  <c r="F17" i="62"/>
  <c r="E41" i="63" l="1"/>
  <c r="E37" i="63" s="1"/>
  <c r="E43" i="63"/>
  <c r="F43" i="63" s="1"/>
  <c r="N43" i="63" s="1"/>
  <c r="E47" i="63"/>
  <c r="F47" i="63"/>
  <c r="N47" i="63" s="1"/>
  <c r="E49" i="63"/>
  <c r="F49" i="63" s="1"/>
  <c r="N49" i="63" s="1"/>
  <c r="E51" i="63"/>
  <c r="F51" i="63"/>
  <c r="N51" i="63" s="1"/>
  <c r="E37" i="62"/>
  <c r="E38" i="62" s="1"/>
  <c r="F38" i="62" s="1"/>
  <c r="N38" i="62" s="1"/>
  <c r="E39" i="62"/>
  <c r="F39" i="62" s="1"/>
  <c r="N39" i="62" s="1"/>
  <c r="E41" i="62"/>
  <c r="E42" i="62"/>
  <c r="E43" i="62"/>
  <c r="F43" i="62"/>
  <c r="N43" i="62" s="1"/>
  <c r="E47" i="62"/>
  <c r="F47" i="62" s="1"/>
  <c r="N47" i="62" s="1"/>
  <c r="E49" i="62"/>
  <c r="F49" i="62"/>
  <c r="N49" i="62" s="1"/>
  <c r="E51" i="62"/>
  <c r="F51" i="62" s="1"/>
  <c r="N51" i="62" s="1"/>
  <c r="E53" i="62" l="1"/>
  <c r="F42" i="62"/>
  <c r="N42" i="62" s="1"/>
  <c r="E42" i="63"/>
  <c r="E39" i="63"/>
  <c r="F39" i="63" s="1"/>
  <c r="N39" i="63" s="1"/>
  <c r="F42" i="63" l="1"/>
  <c r="N42" i="63" s="1"/>
  <c r="E38" i="63"/>
  <c r="F38" i="63" s="1"/>
  <c r="N38" i="63" s="1"/>
  <c r="E53" i="63" l="1"/>
  <c r="J17" i="63"/>
  <c r="L17" i="63"/>
  <c r="N17" i="63"/>
  <c r="N18" i="63"/>
  <c r="N53" i="63"/>
  <c r="J17" i="62"/>
  <c r="L17" i="62"/>
  <c r="N17" i="62"/>
  <c r="N18" i="62"/>
  <c r="N53" i="62"/>
  <c r="E11" i="15"/>
  <c r="E13" i="15"/>
  <c r="E15" i="15"/>
  <c r="E166" i="65"/>
  <c r="L166" i="65"/>
  <c r="O166" i="65"/>
  <c r="E395" i="65"/>
  <c r="L395" i="65"/>
  <c r="O395" i="65"/>
  <c r="E397" i="65"/>
  <c r="L397" i="65"/>
  <c r="O397" i="65"/>
  <c r="L399" i="65"/>
  <c r="O399" i="65"/>
  <c r="L401" i="65"/>
  <c r="O401" i="65"/>
  <c r="E28" i="66"/>
  <c r="E30" i="66"/>
  <c r="E32" i="66"/>
</calcChain>
</file>

<file path=xl/sharedStrings.xml><?xml version="1.0" encoding="utf-8"?>
<sst xmlns="http://schemas.openxmlformats.org/spreadsheetml/2006/main" count="612" uniqueCount="278">
  <si>
    <t>Revenue Lag Study</t>
  </si>
  <si>
    <t xml:space="preserve">Line </t>
  </si>
  <si>
    <t xml:space="preserve"> </t>
  </si>
  <si>
    <t>Revenue</t>
  </si>
  <si>
    <t>Payroll Lead Days</t>
  </si>
  <si>
    <t>Vendor</t>
  </si>
  <si>
    <t>Service Period</t>
  </si>
  <si>
    <t>From</t>
  </si>
  <si>
    <t>To</t>
  </si>
  <si>
    <t xml:space="preserve">Other O&amp;M Payment Lag </t>
  </si>
  <si>
    <t>b</t>
  </si>
  <si>
    <t>c</t>
  </si>
  <si>
    <t>e</t>
  </si>
  <si>
    <t xml:space="preserve">a </t>
  </si>
  <si>
    <t>f</t>
  </si>
  <si>
    <t xml:space="preserve">Other O&amp;M Payment Lag Days:  </t>
  </si>
  <si>
    <t>Atmos Consolidated Balances</t>
  </si>
  <si>
    <t>Annual</t>
  </si>
  <si>
    <t>% of</t>
  </si>
  <si>
    <t>Lender</t>
  </si>
  <si>
    <t>Maturity</t>
  </si>
  <si>
    <t>Type of Payment</t>
  </si>
  <si>
    <t>Pymt 1</t>
  </si>
  <si>
    <t>Pymt 2</t>
  </si>
  <si>
    <t>Pymt 3</t>
  </si>
  <si>
    <t>Pymt 4</t>
  </si>
  <si>
    <t>Interest</t>
  </si>
  <si>
    <t>Total Interest</t>
  </si>
  <si>
    <t>$</t>
  </si>
  <si>
    <t>WEIGHTED AVERAGE LEAD DAYS OF LONG TERM DEBT EXPENSE</t>
  </si>
  <si>
    <t>Long Term Debt</t>
  </si>
  <si>
    <t>Allocated Taxes-Shared Services</t>
  </si>
  <si>
    <t>Allocated Taxes-Business Unit</t>
  </si>
  <si>
    <t>Midpoint</t>
  </si>
  <si>
    <t>d</t>
  </si>
  <si>
    <t>Ad Valorem</t>
  </si>
  <si>
    <t xml:space="preserve">Check Clearing Lag Days:  </t>
  </si>
  <si>
    <t xml:space="preserve">Total O&amp;M Payment Lag Days:  </t>
  </si>
  <si>
    <t>Atmos Energy Corporation</t>
  </si>
  <si>
    <t>Company Name:</t>
  </si>
  <si>
    <t>Jurisdiction:</t>
  </si>
  <si>
    <t>LEAD/LAG STUDY</t>
  </si>
  <si>
    <t>Per Books Purchase Gas Cost</t>
  </si>
  <si>
    <t>Residential sales</t>
  </si>
  <si>
    <t>Other gas revenues</t>
  </si>
  <si>
    <t>Depreciation</t>
  </si>
  <si>
    <t>Operation and Maintenance Expense</t>
  </si>
  <si>
    <t xml:space="preserve">Taxes Other Than Income </t>
  </si>
  <si>
    <t>Test Year</t>
  </si>
  <si>
    <t>Expenses</t>
  </si>
  <si>
    <t>Expense</t>
  </si>
  <si>
    <t>Net Lag</t>
  </si>
  <si>
    <t>Supplier</t>
  </si>
  <si>
    <t>(h)</t>
  </si>
  <si>
    <t>Date of</t>
  </si>
  <si>
    <t>Invoice</t>
  </si>
  <si>
    <t xml:space="preserve">Date </t>
  </si>
  <si>
    <t>Total Taxes Other Than Income</t>
  </si>
  <si>
    <t>Start Service</t>
  </si>
  <si>
    <t>Finish Service</t>
  </si>
  <si>
    <t>(k)</t>
  </si>
  <si>
    <t>Total Revenue Lag =</t>
  </si>
  <si>
    <t>Begin</t>
  </si>
  <si>
    <t>Test Period</t>
  </si>
  <si>
    <t>TOTAL</t>
  </si>
  <si>
    <t>Same day</t>
  </si>
  <si>
    <t>Next day</t>
  </si>
  <si>
    <t>2 days</t>
  </si>
  <si>
    <t>3-7 days</t>
  </si>
  <si>
    <t>8-14 days</t>
  </si>
  <si>
    <t>&gt; 2 weeks</t>
  </si>
  <si>
    <t>Payroll Checks</t>
  </si>
  <si>
    <t>Clearing</t>
  </si>
  <si>
    <t>from Pd Dt</t>
  </si>
  <si>
    <t>Direct Payroll</t>
  </si>
  <si>
    <t>(i)</t>
  </si>
  <si>
    <t xml:space="preserve"> Days</t>
  </si>
  <si>
    <t>Lead/Lag</t>
  </si>
  <si>
    <t>Payroll Taxes</t>
  </si>
  <si>
    <t>Total O&amp;M Expense</t>
  </si>
  <si>
    <t>Gas Supply Expense</t>
  </si>
  <si>
    <t>AVERAGE DAILY TOTALS</t>
  </si>
  <si>
    <t>REVENUE LAG</t>
  </si>
  <si>
    <t>Type</t>
  </si>
  <si>
    <t>( c)</t>
  </si>
  <si>
    <t>To Schedule 1, Line 3</t>
  </si>
  <si>
    <t>Average</t>
  </si>
  <si>
    <t>TOTAL PAYROLL DIRECT DEPOSIT WEIGHTED AVG EXPENSE LAG</t>
  </si>
  <si>
    <t>Weighted Avg</t>
  </si>
  <si>
    <t>Lead/Lag Days</t>
  </si>
  <si>
    <t>Cash Working Capital Lead/Lag Analysis</t>
  </si>
  <si>
    <t>(b) / 365 days</t>
  </si>
  <si>
    <t>(c) x (f)</t>
  </si>
  <si>
    <t>( d) - (e)</t>
  </si>
  <si>
    <t>Daily Expense</t>
  </si>
  <si>
    <t>Production Month</t>
  </si>
  <si>
    <t>(j)</t>
  </si>
  <si>
    <t>(h) x (i)</t>
  </si>
  <si>
    <t>h</t>
  </si>
  <si>
    <t>Average Lag</t>
  </si>
  <si>
    <t>Taxes Other Than Income Taxes</t>
  </si>
  <si>
    <t>Payroll Taxes:</t>
  </si>
  <si>
    <t xml:space="preserve">Invoice </t>
  </si>
  <si>
    <t>i</t>
  </si>
  <si>
    <t>CWC WP 2-1</t>
  </si>
  <si>
    <t>CWC WP 2-2</t>
  </si>
  <si>
    <t>CWC WP 5-1</t>
  </si>
  <si>
    <t>Deferred Taxes</t>
  </si>
  <si>
    <t>Current Taxes</t>
  </si>
  <si>
    <t>Return on Equity</t>
  </si>
  <si>
    <t>Federal Income Tax Payments:</t>
  </si>
  <si>
    <t>Interest Expense - LTD</t>
  </si>
  <si>
    <t>ACTUAL CHECKS WRITTEN:</t>
  </si>
  <si>
    <t>WEIGHTED AVERAGE OF ACTUAL PAYROLL  CHECKS</t>
  </si>
  <si>
    <t>TOTAL PAYROLL LAG</t>
  </si>
  <si>
    <t>Total Payroll Check Lag</t>
  </si>
  <si>
    <t>% of Payroll Checks</t>
  </si>
  <si>
    <t>Federal Income Taxes</t>
  </si>
  <si>
    <t>Line No.</t>
  </si>
  <si>
    <t>(Test Yr Average Daily Accounts Receivable / Test Yr Average Daily Revenue)</t>
  </si>
  <si>
    <t>Payment</t>
  </si>
  <si>
    <t>Line</t>
  </si>
  <si>
    <t>CWC</t>
  </si>
  <si>
    <t>No.</t>
  </si>
  <si>
    <t>Description</t>
  </si>
  <si>
    <t>Amount</t>
  </si>
  <si>
    <t>Days</t>
  </si>
  <si>
    <t>Requirement</t>
  </si>
  <si>
    <t>(a)</t>
  </si>
  <si>
    <t>(b)</t>
  </si>
  <si>
    <t>(c)</t>
  </si>
  <si>
    <t>(d)</t>
  </si>
  <si>
    <t>(e)</t>
  </si>
  <si>
    <t>(f)</t>
  </si>
  <si>
    <t>(g)</t>
  </si>
  <si>
    <t>Purchased Gas</t>
  </si>
  <si>
    <t>Lag</t>
  </si>
  <si>
    <t>Start</t>
  </si>
  <si>
    <t>End</t>
  </si>
  <si>
    <t xml:space="preserve">Morning </t>
  </si>
  <si>
    <t>Evening</t>
  </si>
  <si>
    <t>Total</t>
  </si>
  <si>
    <t>of 1st day</t>
  </si>
  <si>
    <t>of Last Day</t>
  </si>
  <si>
    <t>No. of</t>
  </si>
  <si>
    <t>Service</t>
  </si>
  <si>
    <t>Date</t>
  </si>
  <si>
    <t>of Pay Period</t>
  </si>
  <si>
    <t>Paid</t>
  </si>
  <si>
    <t>Due</t>
  </si>
  <si>
    <t>Weighted</t>
  </si>
  <si>
    <t>Weight</t>
  </si>
  <si>
    <t>As Adjusted</t>
  </si>
  <si>
    <t>$ Amount</t>
  </si>
  <si>
    <t># of Days</t>
  </si>
  <si>
    <t xml:space="preserve">Weighted </t>
  </si>
  <si>
    <t>Cleared</t>
  </si>
  <si>
    <t>$ Days</t>
  </si>
  <si>
    <t xml:space="preserve">Federal Income Tax </t>
  </si>
  <si>
    <t>O&amp;M, Labor</t>
  </si>
  <si>
    <t>O&amp;M, Non-Labor</t>
  </si>
  <si>
    <t>Collection Lag:</t>
  </si>
  <si>
    <t>Federal Unemployment - Paid quarterly in arrears at the</t>
  </si>
  <si>
    <t>DOT</t>
  </si>
  <si>
    <t>Total Revenue</t>
  </si>
  <si>
    <t>Unbilled Residential Revenue</t>
  </si>
  <si>
    <t>Unbilled Indus Revenue</t>
  </si>
  <si>
    <t>Unbilled Comm Revenue</t>
  </si>
  <si>
    <t>Unbilled Public Authority Reve</t>
  </si>
  <si>
    <t>Forfeited discounts</t>
  </si>
  <si>
    <t>Miscellaneous service revenues</t>
  </si>
  <si>
    <t>Revenue-Transportation Commerc</t>
  </si>
  <si>
    <t>Revenue-Transportation Industr</t>
  </si>
  <si>
    <t>Billed Revenue</t>
  </si>
  <si>
    <t>Rent from Gas Property</t>
  </si>
  <si>
    <t>Account</t>
  </si>
  <si>
    <t>Due Date</t>
  </si>
  <si>
    <t>Total Payroll Taxes</t>
  </si>
  <si>
    <t xml:space="preserve">Other O&amp;M Payment and Check Clearing Lag </t>
  </si>
  <si>
    <t>lag</t>
  </si>
  <si>
    <t>g</t>
  </si>
  <si>
    <t>j = i -(h or b)</t>
  </si>
  <si>
    <t>k = (j * d)</t>
  </si>
  <si>
    <t>l</t>
  </si>
  <si>
    <t>n = (m * d)</t>
  </si>
  <si>
    <t>m = (l  - i)</t>
  </si>
  <si>
    <t>Revenue-Transportation Distrib</t>
  </si>
  <si>
    <t>Billed Taxes</t>
  </si>
  <si>
    <t>Billed Revenue plus Taxes</t>
  </si>
  <si>
    <t>DOT - Payment for the pipeline safety user fee for the</t>
  </si>
  <si>
    <t>current fiscal year is due by May 30th</t>
  </si>
  <si>
    <t>ATO-CWC1 A</t>
  </si>
  <si>
    <t>ATO-CWC1 B</t>
  </si>
  <si>
    <t>ATO-CWC2</t>
  </si>
  <si>
    <t>ATO-CWC3</t>
  </si>
  <si>
    <t>ATO-CWC4</t>
  </si>
  <si>
    <t>ATO-CWC5</t>
  </si>
  <si>
    <t xml:space="preserve">ATO-CWC6  </t>
  </si>
  <si>
    <t xml:space="preserve">ATO-CWC9 </t>
  </si>
  <si>
    <t xml:space="preserve">ATO-CWC8 </t>
  </si>
  <si>
    <t>ATO-CWC7</t>
  </si>
  <si>
    <t>State Unemployment - Paid quarterly in arrears at the end</t>
  </si>
  <si>
    <t>Total Normalized Other O&amp;M</t>
  </si>
  <si>
    <t>Commercial Revenue</t>
  </si>
  <si>
    <t>Industrial Revenue</t>
  </si>
  <si>
    <t>Other Sales to Public Authority</t>
  </si>
  <si>
    <t>Revenue Lag Study - Daily Accts Receivable Balances for Mid-States</t>
  </si>
  <si>
    <t>CWC WP 5-2</t>
  </si>
  <si>
    <t>CWC2</t>
  </si>
  <si>
    <t>CWC3</t>
  </si>
  <si>
    <t>CWC4</t>
  </si>
  <si>
    <t>CWC5</t>
  </si>
  <si>
    <t>CWC6</t>
  </si>
  <si>
    <t>CWC7</t>
  </si>
  <si>
    <t>CWC8</t>
  </si>
  <si>
    <t>CWC9</t>
  </si>
  <si>
    <t>Kentucky</t>
  </si>
  <si>
    <t>Test Year for Lead/Lag Study:</t>
  </si>
  <si>
    <t>Service Lag =</t>
  </si>
  <si>
    <t>Average Billing Lag (1) =</t>
  </si>
  <si>
    <t>Bank Lag (2) =</t>
  </si>
  <si>
    <t>Notes:</t>
  </si>
  <si>
    <t>(2) Please see the relied upon labeled "CWC2 Bank Lag" for the lag by payment channel</t>
  </si>
  <si>
    <t>Revenue Lag Study - Division 009 Kentucky Monthly Revenues</t>
  </si>
  <si>
    <t>Division 009</t>
  </si>
  <si>
    <t>Element Fleet Percent of Total</t>
  </si>
  <si>
    <t>O&amp;M Sample Excluding Element Fleet</t>
  </si>
  <si>
    <t>O&amp;M Sample with Element Fleet at percent of total from above</t>
  </si>
  <si>
    <t>Adjusted Element Fleet amount in sample</t>
  </si>
  <si>
    <t>(1)</t>
  </si>
  <si>
    <t>Pymt 5</t>
  </si>
  <si>
    <t>Pymt 6</t>
  </si>
  <si>
    <t>Pymt 7</t>
  </si>
  <si>
    <t>Pymt 8</t>
  </si>
  <si>
    <t>KENTUCKY ANNUAL BILLED REVENUE</t>
  </si>
  <si>
    <t>KENTUCKY AVERAGE DAILY REVENUE</t>
  </si>
  <si>
    <t>Public Service Commission</t>
  </si>
  <si>
    <t>Forecast Test Year:</t>
  </si>
  <si>
    <t>Base Period:</t>
  </si>
  <si>
    <t>State Income Tax</t>
  </si>
  <si>
    <t>State Income Taxes</t>
  </si>
  <si>
    <t>State Income Tax Payments:</t>
  </si>
  <si>
    <t>45 days after billed for state agencies and 30 days after</t>
  </si>
  <si>
    <t>billed for local agencies</t>
  </si>
  <si>
    <t>Interest Expense - STD</t>
  </si>
  <si>
    <t>Public Service Commission Assessment</t>
  </si>
  <si>
    <t>Assessment are prepaid to the Commission annually and</t>
  </si>
  <si>
    <t>are included in prepayments in rate base</t>
  </si>
  <si>
    <t>N/A</t>
  </si>
  <si>
    <t>Division Ad Valorem - Previous calendar year taxes are paid</t>
  </si>
  <si>
    <t>Shared Services Ad Valorem - Previous calendar year</t>
  </si>
  <si>
    <t>taxes are paid by January 31 of the current calendar year</t>
  </si>
  <si>
    <t>FICA - Paid on the day before each payday:</t>
  </si>
  <si>
    <t>end of the month following each quarter plus payroll service lag:</t>
  </si>
  <si>
    <t>Franchise and other pass through</t>
  </si>
  <si>
    <t>Franchise and Other Pass Through Taxes</t>
  </si>
  <si>
    <t>Taxes property and other</t>
  </si>
  <si>
    <t>Taxes Property and Other</t>
  </si>
  <si>
    <t>(1) Please see relied file labeled "CWC1 STD Days Outstanding.pdf (Page 9)" for calculation of average days held</t>
  </si>
  <si>
    <t>For the CWC Study Test Year Ended June 30, 2018</t>
  </si>
  <si>
    <t>Cost of Service Reserve</t>
  </si>
  <si>
    <t>Pymt 9</t>
  </si>
  <si>
    <t>Pymt 10</t>
  </si>
  <si>
    <t>Pymt 11</t>
  </si>
  <si>
    <t>Pymt 12</t>
  </si>
  <si>
    <t>Totals Full Sample</t>
  </si>
  <si>
    <t>Totals with Line 152 removed</t>
  </si>
  <si>
    <t>Period:  05/18/18 to 06/01/18 Paydate 06/08/18</t>
  </si>
  <si>
    <t>From WP 2-2</t>
  </si>
  <si>
    <t>(1) Please see the relied upon labeled "CWC2 Read to Billing Lag" for the billing lag</t>
  </si>
  <si>
    <t xml:space="preserve">     for the months of September, 2017 and January, 2018</t>
  </si>
  <si>
    <t>Allocated Taxes-Shared Services (1)</t>
  </si>
  <si>
    <t>(1) Excludes a Texas sales tax refund of $15,846 and a reversal of a previous accrual of $1,095,601 related to a Kansas sales tax audit</t>
  </si>
  <si>
    <t>(3)</t>
  </si>
  <si>
    <t>(3) Please see relied file labeled "CWC1 STD Days Outstanding.pdf" for calculation of average days held</t>
  </si>
  <si>
    <t>Allocated Taxes-Business Unit (2)</t>
  </si>
  <si>
    <t>(2) Excludes reversal of a previous accrual of ad valorem taxes of $396,774 related to AEM</t>
  </si>
  <si>
    <t xml:space="preserve">Other O&amp;M Payment Lag Days Line 152 Removed: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</si>
</sst>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%"/>
    <numFmt numFmtId="166" formatCode="mm/dd/yy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mm/dd/yy;@"/>
    <numFmt numFmtId="171" formatCode="m/d/yy;@"/>
    <numFmt numFmtId="172" formatCode="[$-409]mmmm\ d\,\ yyyy;@"/>
    <numFmt numFmtId="173" formatCode="[$-409]d\-mmm\-yy;@"/>
    <numFmt numFmtId="174" formatCode="m/d/yyyy;@"/>
    <numFmt numFmtId="175" formatCode="[$-F800]dddd\,\ mmmm\ dd\,\ yyyy"/>
    <numFmt numFmtId="176" formatCode="0;[Red]0"/>
    <numFmt numFmtId="177" formatCode="0.000%"/>
    <numFmt numFmtId="178" formatCode="#,##0.0000_);\(#,##0.0000\)"/>
  </numFmts>
  <fonts count="43">
    <font>
      <sz val="12"/>
      <name val="Tms Rmn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ms Rmn"/>
    </font>
    <font>
      <b/>
      <sz val="12"/>
      <name val="Tms Rmn"/>
    </font>
    <font>
      <sz val="12"/>
      <color indexed="13"/>
      <name val="Tms Rmn"/>
    </font>
    <font>
      <sz val="10"/>
      <name val="Tms Rmn"/>
    </font>
    <font>
      <sz val="12"/>
      <name val="Times New Roman"/>
      <family val="1"/>
    </font>
    <font>
      <sz val="8"/>
      <name val="Tms Rmn"/>
    </font>
    <font>
      <sz val="10"/>
      <name val="Arial Narrow"/>
      <family val="2"/>
    </font>
    <font>
      <sz val="12"/>
      <name val="Arial MT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8"/>
      <name val="Arial MT"/>
    </font>
    <font>
      <b/>
      <sz val="12"/>
      <name val="Times New Roman"/>
      <family val="1"/>
    </font>
    <font>
      <b/>
      <sz val="10"/>
      <name val="Arial Narrow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Arial MT"/>
      <family val="2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rgb="FF00206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name val="Times New Roman"/>
      <family val="1"/>
    </font>
    <font>
      <i/>
      <sz val="11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37" fontId="0" fillId="0" borderId="0"/>
    <xf numFmtId="0" fontId="2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1"/>
    <xf numFmtId="0" fontId="5" fillId="2" borderId="1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" fillId="0" borderId="0"/>
    <xf numFmtId="0" fontId="4" fillId="0" borderId="0"/>
    <xf numFmtId="37" fontId="4" fillId="0" borderId="0"/>
    <xf numFmtId="0" fontId="4" fillId="0" borderId="0"/>
    <xf numFmtId="37" fontId="4" fillId="0" borderId="0"/>
    <xf numFmtId="40" fontId="12" fillId="3" borderId="0">
      <alignment horizontal="right"/>
    </xf>
    <xf numFmtId="0" fontId="13" fillId="4" borderId="0">
      <alignment horizontal="center"/>
    </xf>
    <xf numFmtId="0" fontId="14" fillId="5" borderId="2"/>
    <xf numFmtId="0" fontId="15" fillId="0" borderId="0" applyBorder="0">
      <alignment horizontal="centerContinuous"/>
    </xf>
    <xf numFmtId="0" fontId="16" fillId="0" borderId="0" applyBorder="0">
      <alignment horizontal="centerContinuous"/>
    </xf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1"/>
    <xf numFmtId="0" fontId="4" fillId="0" borderId="1"/>
    <xf numFmtId="0" fontId="6" fillId="6" borderId="0"/>
    <xf numFmtId="0" fontId="6" fillId="6" borderId="0"/>
    <xf numFmtId="0" fontId="5" fillId="0" borderId="3"/>
    <xf numFmtId="0" fontId="5" fillId="0" borderId="3"/>
    <xf numFmtId="0" fontId="5" fillId="0" borderId="1"/>
    <xf numFmtId="0" fontId="5" fillId="0" borderId="1"/>
    <xf numFmtId="0" fontId="21" fillId="0" borderId="0"/>
  </cellStyleXfs>
  <cellXfs count="41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center"/>
    </xf>
    <xf numFmtId="0" fontId="8" fillId="0" borderId="0" xfId="16" applyFont="1" applyAlignment="1">
      <alignment horizontal="centerContinuous"/>
    </xf>
    <xf numFmtId="0" fontId="8" fillId="0" borderId="0" xfId="16" applyFont="1" applyBorder="1" applyAlignment="1">
      <alignment horizontal="centerContinuous"/>
    </xf>
    <xf numFmtId="0" fontId="8" fillId="0" borderId="0" xfId="16" applyFont="1"/>
    <xf numFmtId="0" fontId="11" fillId="0" borderId="0" xfId="16"/>
    <xf numFmtId="0" fontId="8" fillId="0" borderId="0" xfId="16" applyFont="1" applyBorder="1"/>
    <xf numFmtId="0" fontId="8" fillId="0" borderId="0" xfId="16" applyFont="1" applyBorder="1" applyAlignment="1">
      <alignment horizontal="left"/>
    </xf>
    <xf numFmtId="0" fontId="11" fillId="0" borderId="0" xfId="16" applyBorder="1"/>
    <xf numFmtId="0" fontId="19" fillId="0" borderId="0" xfId="16" applyFont="1" applyBorder="1" applyAlignment="1">
      <alignment horizontal="center"/>
    </xf>
    <xf numFmtId="0" fontId="18" fillId="0" borderId="0" xfId="16" applyFont="1" applyBorder="1" applyAlignment="1">
      <alignment horizontal="centerContinuous"/>
    </xf>
    <xf numFmtId="15" fontId="10" fillId="0" borderId="0" xfId="16" applyNumberFormat="1" applyFont="1" applyBorder="1"/>
    <xf numFmtId="37" fontId="21" fillId="0" borderId="0" xfId="0" applyFont="1"/>
    <xf numFmtId="37" fontId="21" fillId="0" borderId="0" xfId="0" applyNumberFormat="1" applyFont="1" applyProtection="1"/>
    <xf numFmtId="164" fontId="21" fillId="0" borderId="0" xfId="0" applyNumberFormat="1" applyFont="1" applyProtection="1"/>
    <xf numFmtId="37" fontId="21" fillId="0" borderId="0" xfId="0" applyFont="1" applyBorder="1"/>
    <xf numFmtId="37" fontId="21" fillId="0" borderId="0" xfId="0" applyFont="1" applyAlignment="1">
      <alignment horizontal="center"/>
    </xf>
    <xf numFmtId="14" fontId="11" fillId="0" borderId="0" xfId="16" applyNumberFormat="1" applyBorder="1"/>
    <xf numFmtId="14" fontId="8" fillId="0" borderId="0" xfId="16" applyNumberFormat="1" applyFont="1"/>
    <xf numFmtId="37" fontId="8" fillId="0" borderId="0" xfId="0" applyFont="1" applyAlignment="1">
      <alignment horizontal="center"/>
    </xf>
    <xf numFmtId="37" fontId="8" fillId="0" borderId="0" xfId="0" applyFont="1"/>
    <xf numFmtId="37" fontId="8" fillId="0" borderId="0" xfId="0" applyNumberFormat="1" applyFont="1" applyProtection="1"/>
    <xf numFmtId="37" fontId="21" fillId="0" borderId="0" xfId="0" applyFont="1" applyFill="1" applyBorder="1"/>
    <xf numFmtId="39" fontId="21" fillId="0" borderId="0" xfId="0" applyNumberFormat="1" applyFont="1" applyFill="1" applyProtection="1"/>
    <xf numFmtId="43" fontId="21" fillId="0" borderId="0" xfId="2" applyNumberFormat="1" applyFont="1" applyProtection="1"/>
    <xf numFmtId="37" fontId="8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8" fillId="0" borderId="0" xfId="0" applyNumberFormat="1" applyFont="1" applyFill="1" applyBorder="1" applyProtection="1"/>
    <xf numFmtId="37" fontId="18" fillId="0" borderId="0" xfId="0" applyNumberFormat="1" applyFont="1" applyFill="1" applyBorder="1" applyProtection="1"/>
    <xf numFmtId="37" fontId="18" fillId="0" borderId="0" xfId="0" applyNumberFormat="1" applyFont="1" applyFill="1" applyBorder="1" applyAlignment="1" applyProtection="1">
      <alignment horizontal="center"/>
    </xf>
    <xf numFmtId="37" fontId="8" fillId="0" borderId="0" xfId="0" applyNumberFormat="1" applyFont="1" applyFill="1" applyBorder="1" applyAlignment="1" applyProtection="1">
      <alignment horizontal="center"/>
    </xf>
    <xf numFmtId="39" fontId="8" fillId="0" borderId="0" xfId="0" applyNumberFormat="1" applyFont="1" applyAlignment="1">
      <alignment horizontal="center"/>
    </xf>
    <xf numFmtId="37" fontId="21" fillId="0" borderId="0" xfId="0" applyFont="1" applyFill="1"/>
    <xf numFmtId="14" fontId="7" fillId="0" borderId="0" xfId="0" applyNumberFormat="1" applyFont="1"/>
    <xf numFmtId="9" fontId="7" fillId="0" borderId="0" xfId="27" applyFont="1"/>
    <xf numFmtId="43" fontId="7" fillId="0" borderId="0" xfId="0" applyNumberFormat="1" applyFont="1"/>
    <xf numFmtId="37" fontId="7" fillId="0" borderId="0" xfId="0" applyNumberFormat="1" applyFont="1" applyProtection="1"/>
    <xf numFmtId="37" fontId="23" fillId="0" borderId="0" xfId="0" applyNumberFormat="1" applyFont="1" applyFill="1" applyBorder="1" applyProtection="1"/>
    <xf numFmtId="43" fontId="21" fillId="0" borderId="0" xfId="2" applyFont="1"/>
    <xf numFmtId="37" fontId="23" fillId="0" borderId="0" xfId="0" applyFont="1" applyFill="1" applyBorder="1"/>
    <xf numFmtId="37" fontId="24" fillId="0" borderId="0" xfId="0" applyNumberFormat="1" applyFont="1" applyFill="1" applyBorder="1" applyProtection="1"/>
    <xf numFmtId="39" fontId="18" fillId="0" borderId="0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37" fontId="0" fillId="0" borderId="0" xfId="0" applyFill="1" applyBorder="1"/>
    <xf numFmtId="0" fontId="7" fillId="0" borderId="0" xfId="17" applyFont="1"/>
    <xf numFmtId="0" fontId="2" fillId="0" borderId="0" xfId="17"/>
    <xf numFmtId="172" fontId="21" fillId="0" borderId="0" xfId="0" applyNumberFormat="1" applyFont="1"/>
    <xf numFmtId="37" fontId="0" fillId="0" borderId="0" xfId="0" applyBorder="1"/>
    <xf numFmtId="37" fontId="7" fillId="0" borderId="0" xfId="0" applyFont="1" applyFill="1"/>
    <xf numFmtId="166" fontId="21" fillId="0" borderId="0" xfId="0" applyNumberFormat="1" applyFont="1" applyFill="1"/>
    <xf numFmtId="39" fontId="21" fillId="0" borderId="0" xfId="0" applyNumberFormat="1" applyFont="1" applyFill="1"/>
    <xf numFmtId="168" fontId="21" fillId="0" borderId="0" xfId="3" applyNumberFormat="1" applyFont="1"/>
    <xf numFmtId="0" fontId="21" fillId="0" borderId="0" xfId="20" applyFont="1"/>
    <xf numFmtId="10" fontId="8" fillId="0" borderId="0" xfId="16" applyNumberFormat="1" applyFont="1" applyBorder="1" applyProtection="1"/>
    <xf numFmtId="10" fontId="8" fillId="0" borderId="0" xfId="27" applyNumberFormat="1" applyFont="1" applyBorder="1"/>
    <xf numFmtId="39" fontId="21" fillId="0" borderId="0" xfId="0" applyNumberFormat="1" applyFont="1" applyFill="1" applyBorder="1"/>
    <xf numFmtId="37" fontId="21" fillId="0" borderId="0" xfId="0" applyNumberFormat="1" applyFont="1" applyFill="1" applyBorder="1"/>
    <xf numFmtId="10" fontId="8" fillId="0" borderId="0" xfId="27" applyNumberFormat="1" applyFont="1" applyProtection="1"/>
    <xf numFmtId="172" fontId="21" fillId="0" borderId="0" xfId="0" applyNumberFormat="1" applyFont="1" applyAlignment="1">
      <alignment horizontal="left"/>
    </xf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7" fillId="0" borderId="0" xfId="0" applyNumberFormat="1" applyFont="1" applyProtection="1"/>
    <xf numFmtId="37" fontId="27" fillId="0" borderId="0" xfId="0" applyNumberFormat="1" applyFont="1" applyAlignment="1" applyProtection="1">
      <alignment horizontal="center"/>
    </xf>
    <xf numFmtId="37" fontId="27" fillId="0" borderId="0" xfId="0" applyNumberFormat="1" applyFont="1" applyBorder="1" applyProtection="1"/>
    <xf numFmtId="37" fontId="27" fillId="0" borderId="4" xfId="0" applyNumberFormat="1" applyFont="1" applyBorder="1" applyAlignment="1" applyProtection="1">
      <alignment horizontal="center"/>
    </xf>
    <xf numFmtId="37" fontId="26" fillId="0" borderId="0" xfId="21" applyFont="1" applyAlignment="1">
      <alignment horizontal="centerContinuous"/>
    </xf>
    <xf numFmtId="37" fontId="27" fillId="0" borderId="0" xfId="0" applyNumberFormat="1" applyFont="1" applyAlignment="1" applyProtection="1">
      <alignment horizontal="centerContinuous"/>
    </xf>
    <xf numFmtId="37" fontId="26" fillId="0" borderId="0" xfId="0" applyNumberFormat="1" applyFont="1" applyAlignment="1" applyProtection="1">
      <alignment horizontal="centerContinuous"/>
    </xf>
    <xf numFmtId="37" fontId="27" fillId="0" borderId="4" xfId="0" applyNumberFormat="1" applyFont="1" applyBorder="1" applyProtection="1"/>
    <xf numFmtId="37" fontId="27" fillId="0" borderId="0" xfId="0" applyNumberFormat="1" applyFont="1" applyBorder="1" applyAlignment="1" applyProtection="1">
      <alignment horizontal="center"/>
    </xf>
    <xf numFmtId="37" fontId="27" fillId="0" borderId="0" xfId="0" quotePrefix="1" applyNumberFormat="1" applyFont="1" applyBorder="1" applyAlignment="1" applyProtection="1">
      <alignment horizontal="center"/>
    </xf>
    <xf numFmtId="37" fontId="28" fillId="0" borderId="0" xfId="0" applyFont="1"/>
    <xf numFmtId="39" fontId="27" fillId="0" borderId="0" xfId="0" applyNumberFormat="1" applyFont="1" applyFill="1" applyProtection="1"/>
    <xf numFmtId="39" fontId="27" fillId="0" borderId="5" xfId="0" applyNumberFormat="1" applyFont="1" applyFill="1" applyBorder="1" applyProtection="1"/>
    <xf numFmtId="0" fontId="29" fillId="0" borderId="0" xfId="20" applyFont="1"/>
    <xf numFmtId="168" fontId="29" fillId="0" borderId="0" xfId="3" applyNumberFormat="1" applyFont="1"/>
    <xf numFmtId="37" fontId="29" fillId="0" borderId="0" xfId="0" applyFont="1"/>
    <xf numFmtId="43" fontId="29" fillId="0" borderId="0" xfId="2" applyFont="1"/>
    <xf numFmtId="166" fontId="27" fillId="0" borderId="0" xfId="0" applyNumberFormat="1" applyFont="1" applyFill="1"/>
    <xf numFmtId="10" fontId="21" fillId="0" borderId="0" xfId="0" applyNumberFormat="1" applyFont="1" applyFill="1" applyBorder="1"/>
    <xf numFmtId="43" fontId="21" fillId="0" borderId="0" xfId="2" applyFont="1" applyFill="1" applyBorder="1"/>
    <xf numFmtId="166" fontId="27" fillId="0" borderId="0" xfId="0" applyNumberFormat="1" applyFont="1" applyFill="1" applyBorder="1"/>
    <xf numFmtId="37" fontId="27" fillId="0" borderId="0" xfId="0" applyNumberFormat="1" applyFont="1" applyFill="1" applyBorder="1" applyProtection="1"/>
    <xf numFmtId="164" fontId="27" fillId="0" borderId="0" xfId="0" applyNumberFormat="1" applyFont="1" applyFill="1" applyBorder="1" applyProtection="1"/>
    <xf numFmtId="37" fontId="31" fillId="0" borderId="0" xfId="0" applyNumberFormat="1" applyFont="1" applyFill="1" applyAlignment="1" applyProtection="1">
      <alignment horizontal="centerContinuous"/>
    </xf>
    <xf numFmtId="166" fontId="31" fillId="0" borderId="0" xfId="0" applyNumberFormat="1" applyFont="1" applyFill="1" applyAlignment="1" applyProtection="1">
      <alignment horizontal="centerContinuous"/>
    </xf>
    <xf numFmtId="39" fontId="31" fillId="0" borderId="0" xfId="0" applyNumberFormat="1" applyFont="1" applyFill="1" applyAlignment="1" applyProtection="1">
      <alignment horizontal="centerContinuous"/>
    </xf>
    <xf numFmtId="37" fontId="32" fillId="0" borderId="0" xfId="0" applyFont="1"/>
    <xf numFmtId="37" fontId="31" fillId="0" borderId="0" xfId="0" applyFont="1" applyFill="1" applyAlignment="1">
      <alignment horizontal="centerContinuous"/>
    </xf>
    <xf numFmtId="37" fontId="31" fillId="0" borderId="0" xfId="0" quotePrefix="1" applyNumberFormat="1" applyFont="1" applyFill="1" applyAlignment="1" applyProtection="1">
      <alignment horizontal="centerContinuous"/>
    </xf>
    <xf numFmtId="39" fontId="31" fillId="0" borderId="0" xfId="0" quotePrefix="1" applyNumberFormat="1" applyFont="1" applyFill="1" applyAlignment="1" applyProtection="1">
      <alignment horizontal="centerContinuous"/>
    </xf>
    <xf numFmtId="37" fontId="2" fillId="0" borderId="0" xfId="0" applyFont="1" applyFill="1"/>
    <xf numFmtId="37" fontId="2" fillId="0" borderId="0" xfId="0" applyFont="1" applyFill="1" applyAlignment="1">
      <alignment horizontal="center"/>
    </xf>
    <xf numFmtId="37" fontId="2" fillId="0" borderId="0" xfId="0" applyFont="1" applyFill="1" applyBorder="1"/>
    <xf numFmtId="37" fontId="2" fillId="0" borderId="0" xfId="0" applyFont="1" applyFill="1" applyAlignment="1">
      <alignment horizontal="right"/>
    </xf>
    <xf numFmtId="37" fontId="33" fillId="0" borderId="0" xfId="21" applyFont="1" applyAlignment="1">
      <alignment horizontal="centerContinuous"/>
    </xf>
    <xf numFmtId="37" fontId="33" fillId="0" borderId="0" xfId="0" applyNumberFormat="1" applyFont="1" applyAlignment="1" applyProtection="1">
      <alignment horizontal="centerContinuous"/>
    </xf>
    <xf numFmtId="37" fontId="33" fillId="0" borderId="0" xfId="0" applyFont="1" applyAlignment="1">
      <alignment horizontal="centerContinuous"/>
    </xf>
    <xf numFmtId="39" fontId="2" fillId="0" borderId="0" xfId="0" applyNumberFormat="1" applyFont="1" applyFill="1" applyProtection="1"/>
    <xf numFmtId="37" fontId="27" fillId="0" borderId="0" xfId="0" applyNumberFormat="1" applyFont="1" applyFill="1" applyAlignment="1" applyProtection="1">
      <alignment horizontal="centerContinuous"/>
    </xf>
    <xf numFmtId="0" fontId="33" fillId="0" borderId="0" xfId="16" applyFont="1" applyAlignment="1">
      <alignment horizontal="centerContinuous"/>
    </xf>
    <xf numFmtId="0" fontId="32" fillId="0" borderId="0" xfId="16" applyFont="1" applyAlignment="1">
      <alignment horizontal="centerContinuous"/>
    </xf>
    <xf numFmtId="0" fontId="32" fillId="0" borderId="0" xfId="16" applyFont="1" applyBorder="1" applyAlignment="1">
      <alignment horizontal="centerContinuous"/>
    </xf>
    <xf numFmtId="0" fontId="32" fillId="0" borderId="0" xfId="16" applyFont="1" applyBorder="1"/>
    <xf numFmtId="0" fontId="32" fillId="0" borderId="0" xfId="16" applyFont="1"/>
    <xf numFmtId="0" fontId="34" fillId="0" borderId="0" xfId="16" applyFont="1"/>
    <xf numFmtId="0" fontId="32" fillId="0" borderId="0" xfId="16" applyFont="1" applyBorder="1" applyAlignment="1">
      <alignment horizontal="left"/>
    </xf>
    <xf numFmtId="15" fontId="32" fillId="0" borderId="0" xfId="16" applyNumberFormat="1" applyFont="1" applyBorder="1" applyAlignment="1">
      <alignment horizontal="left"/>
    </xf>
    <xf numFmtId="0" fontId="32" fillId="0" borderId="0" xfId="16" applyFont="1" applyBorder="1" applyAlignment="1">
      <alignment horizontal="right"/>
    </xf>
    <xf numFmtId="173" fontId="32" fillId="0" borderId="0" xfId="16" applyNumberFormat="1" applyFont="1" applyBorder="1" applyAlignment="1">
      <alignment horizontal="left"/>
    </xf>
    <xf numFmtId="37" fontId="32" fillId="0" borderId="0" xfId="0" applyFont="1" applyAlignment="1">
      <alignment horizontal="center"/>
    </xf>
    <xf numFmtId="37" fontId="32" fillId="0" borderId="0" xfId="0" applyFont="1" applyFill="1" applyBorder="1"/>
    <xf numFmtId="37" fontId="32" fillId="0" borderId="0" xfId="0" applyNumberFormat="1" applyFont="1" applyAlignment="1" applyProtection="1">
      <alignment horizontal="centerContinuous"/>
    </xf>
    <xf numFmtId="37" fontId="32" fillId="0" borderId="0" xfId="0" applyNumberFormat="1" applyFont="1" applyFill="1" applyBorder="1" applyAlignment="1" applyProtection="1">
      <alignment horizontal="centerContinuous"/>
    </xf>
    <xf numFmtId="37" fontId="32" fillId="0" borderId="0" xfId="0" applyNumberFormat="1" applyFont="1" applyProtection="1"/>
    <xf numFmtId="37" fontId="32" fillId="0" borderId="0" xfId="0" applyNumberFormat="1" applyFont="1" applyFill="1" applyBorder="1" applyProtection="1"/>
    <xf numFmtId="37" fontId="33" fillId="0" borderId="0" xfId="0" applyNumberFormat="1" applyFont="1" applyFill="1" applyBorder="1" applyProtection="1"/>
    <xf numFmtId="37" fontId="33" fillId="0" borderId="0" xfId="0" applyNumberFormat="1" applyFont="1" applyFill="1" applyBorder="1" applyAlignment="1" applyProtection="1">
      <alignment horizontal="center"/>
    </xf>
    <xf numFmtId="37" fontId="32" fillId="0" borderId="0" xfId="0" applyNumberFormat="1" applyFont="1" applyFill="1" applyBorder="1" applyAlignment="1" applyProtection="1">
      <alignment horizontal="center"/>
    </xf>
    <xf numFmtId="37" fontId="33" fillId="0" borderId="0" xfId="0" applyFont="1" applyFill="1" applyBorder="1" applyAlignment="1">
      <alignment horizontal="center"/>
    </xf>
    <xf numFmtId="37" fontId="33" fillId="0" borderId="0" xfId="0" applyFont="1" applyFill="1" applyBorder="1"/>
    <xf numFmtId="37" fontId="32" fillId="0" borderId="5" xfId="0" applyNumberFormat="1" applyFont="1" applyFill="1" applyBorder="1" applyAlignment="1" applyProtection="1">
      <alignment horizontal="center"/>
    </xf>
    <xf numFmtId="37" fontId="33" fillId="0" borderId="5" xfId="0" applyNumberFormat="1" applyFont="1" applyFill="1" applyBorder="1" applyAlignment="1" applyProtection="1">
      <alignment horizontal="centerContinuous"/>
    </xf>
    <xf numFmtId="37" fontId="33" fillId="0" borderId="5" xfId="0" applyNumberFormat="1" applyFont="1" applyFill="1" applyBorder="1" applyAlignment="1" applyProtection="1">
      <alignment horizontal="center"/>
    </xf>
    <xf numFmtId="37" fontId="33" fillId="0" borderId="5" xfId="0" quotePrefix="1" applyNumberFormat="1" applyFont="1" applyFill="1" applyBorder="1" applyAlignment="1" applyProtection="1">
      <alignment horizontal="center"/>
    </xf>
    <xf numFmtId="39" fontId="32" fillId="0" borderId="0" xfId="0" applyNumberFormat="1" applyFont="1" applyFill="1" applyAlignment="1" applyProtection="1">
      <alignment horizontal="center"/>
    </xf>
    <xf numFmtId="39" fontId="32" fillId="0" borderId="0" xfId="0" applyNumberFormat="1" applyFont="1" applyFill="1" applyBorder="1" applyProtection="1"/>
    <xf numFmtId="39" fontId="32" fillId="0" borderId="0" xfId="0" applyNumberFormat="1" applyFont="1" applyFill="1" applyBorder="1" applyAlignment="1" applyProtection="1">
      <alignment horizontal="center"/>
    </xf>
    <xf numFmtId="37" fontId="32" fillId="0" borderId="7" xfId="0" applyNumberFormat="1" applyFont="1" applyFill="1" applyBorder="1" applyProtection="1"/>
    <xf numFmtId="37" fontId="32" fillId="0" borderId="0" xfId="0" applyNumberFormat="1" applyFont="1" applyFill="1" applyProtection="1"/>
    <xf numFmtId="37" fontId="36" fillId="0" borderId="0" xfId="0" applyFont="1" applyFill="1" applyBorder="1"/>
    <xf numFmtId="37" fontId="36" fillId="0" borderId="0" xfId="0" applyNumberFormat="1" applyFont="1" applyFill="1" applyBorder="1" applyAlignment="1" applyProtection="1">
      <alignment horizontal="centerContinuous"/>
    </xf>
    <xf numFmtId="37" fontId="36" fillId="0" borderId="0" xfId="0" applyNumberFormat="1" applyFont="1" applyFill="1" applyBorder="1" applyProtection="1"/>
    <xf numFmtId="37" fontId="37" fillId="0" borderId="0" xfId="0" applyNumberFormat="1" applyFont="1" applyFill="1" applyBorder="1" applyProtection="1"/>
    <xf numFmtId="37" fontId="37" fillId="0" borderId="0" xfId="0" applyNumberFormat="1" applyFont="1" applyFill="1" applyBorder="1" applyAlignment="1" applyProtection="1">
      <alignment horizontal="center"/>
    </xf>
    <xf numFmtId="37" fontId="37" fillId="0" borderId="5" xfId="0" applyNumberFormat="1" applyFont="1" applyFill="1" applyBorder="1" applyAlignment="1" applyProtection="1">
      <alignment horizontal="center"/>
    </xf>
    <xf numFmtId="37" fontId="36" fillId="0" borderId="0" xfId="0" applyNumberFormat="1" applyFont="1" applyFill="1" applyBorder="1" applyAlignment="1" applyProtection="1">
      <alignment horizontal="center"/>
    </xf>
    <xf numFmtId="39" fontId="2" fillId="0" borderId="8" xfId="0" applyNumberFormat="1" applyFont="1" applyFill="1" applyBorder="1"/>
    <xf numFmtId="37" fontId="2" fillId="0" borderId="0" xfId="0" applyNumberFormat="1" applyFont="1" applyFill="1" applyBorder="1" applyProtection="1"/>
    <xf numFmtId="37" fontId="7" fillId="0" borderId="0" xfId="0" applyFont="1" applyFill="1" applyAlignment="1">
      <alignment horizontal="center"/>
    </xf>
    <xf numFmtId="37" fontId="0" fillId="0" borderId="0" xfId="0" applyFill="1"/>
    <xf numFmtId="37" fontId="12" fillId="0" borderId="0" xfId="0" applyFont="1" applyFill="1" applyBorder="1"/>
    <xf numFmtId="171" fontId="2" fillId="0" borderId="0" xfId="0" applyNumberFormat="1" applyFont="1" applyFill="1" applyBorder="1"/>
    <xf numFmtId="14" fontId="2" fillId="0" borderId="0" xfId="0" applyNumberFormat="1" applyFont="1" applyFill="1" applyBorder="1"/>
    <xf numFmtId="169" fontId="2" fillId="0" borderId="0" xfId="2" applyNumberFormat="1" applyFont="1" applyFill="1" applyBorder="1" applyAlignment="1">
      <alignment horizontal="center"/>
    </xf>
    <xf numFmtId="171" fontId="2" fillId="0" borderId="0" xfId="2" applyNumberFormat="1" applyFont="1" applyFill="1" applyBorder="1" applyAlignment="1">
      <alignment horizontal="right"/>
    </xf>
    <xf numFmtId="170" fontId="2" fillId="0" borderId="0" xfId="2" applyNumberFormat="1" applyFont="1" applyFill="1" applyBorder="1"/>
    <xf numFmtId="43" fontId="2" fillId="0" borderId="0" xfId="0" applyNumberFormat="1" applyFont="1" applyFill="1" applyBorder="1"/>
    <xf numFmtId="167" fontId="2" fillId="0" borderId="0" xfId="2" applyNumberFormat="1" applyFont="1" applyFill="1"/>
    <xf numFmtId="39" fontId="2" fillId="0" borderId="0" xfId="0" applyNumberFormat="1" applyFont="1" applyFill="1" applyBorder="1" applyProtection="1"/>
    <xf numFmtId="37" fontId="2" fillId="0" borderId="8" xfId="0" applyNumberFormat="1" applyFont="1" applyFill="1" applyBorder="1" applyProtection="1"/>
    <xf numFmtId="37" fontId="32" fillId="0" borderId="0" xfId="0" applyFont="1" applyFill="1"/>
    <xf numFmtId="37" fontId="27" fillId="0" borderId="0" xfId="0" applyFont="1" applyFill="1"/>
    <xf numFmtId="37" fontId="31" fillId="0" borderId="0" xfId="21" applyFont="1" applyFill="1" applyAlignment="1">
      <alignment horizontal="left"/>
    </xf>
    <xf numFmtId="37" fontId="31" fillId="0" borderId="0" xfId="0" applyNumberFormat="1" applyFont="1" applyFill="1" applyAlignment="1" applyProtection="1">
      <alignment horizontal="left"/>
    </xf>
    <xf numFmtId="37" fontId="29" fillId="0" borderId="0" xfId="0" applyFont="1" applyFill="1"/>
    <xf numFmtId="0" fontId="29" fillId="0" borderId="0" xfId="20" quotePrefix="1" applyFont="1" applyFill="1"/>
    <xf numFmtId="0" fontId="29" fillId="0" borderId="0" xfId="20" applyFont="1" applyFill="1"/>
    <xf numFmtId="37" fontId="27" fillId="0" borderId="0" xfId="0" applyFont="1" applyFill="1" applyAlignment="1">
      <alignment horizontal="left"/>
    </xf>
    <xf numFmtId="37" fontId="38" fillId="0" borderId="0" xfId="0" applyFont="1"/>
    <xf numFmtId="39" fontId="27" fillId="0" borderId="0" xfId="0" applyNumberFormat="1" applyFont="1" applyFill="1" applyBorder="1"/>
    <xf numFmtId="37" fontId="27" fillId="0" borderId="0" xfId="0" applyFont="1" applyFill="1" applyBorder="1"/>
    <xf numFmtId="37" fontId="27" fillId="0" borderId="5" xfId="0" applyFont="1" applyFill="1" applyBorder="1"/>
    <xf numFmtId="39" fontId="27" fillId="0" borderId="0" xfId="0" applyNumberFormat="1" applyFont="1" applyFill="1"/>
    <xf numFmtId="164" fontId="27" fillId="0" borderId="0" xfId="0" applyNumberFormat="1" applyFont="1" applyFill="1" applyProtection="1"/>
    <xf numFmtId="39" fontId="27" fillId="0" borderId="0" xfId="0" applyNumberFormat="1" applyFont="1" applyFill="1" applyBorder="1" applyProtection="1"/>
    <xf numFmtId="37" fontId="27" fillId="0" borderId="0" xfId="0" applyNumberFormat="1" applyFont="1" applyFill="1" applyProtection="1"/>
    <xf numFmtId="37" fontId="26" fillId="0" borderId="0" xfId="21" applyFont="1" applyFill="1" applyAlignment="1">
      <alignment horizontal="centerContinuous"/>
    </xf>
    <xf numFmtId="37" fontId="26" fillId="0" borderId="0" xfId="0" applyNumberFormat="1" applyFont="1" applyFill="1" applyAlignment="1" applyProtection="1">
      <alignment horizontal="centerContinuous"/>
    </xf>
    <xf numFmtId="166" fontId="26" fillId="0" borderId="0" xfId="0" applyNumberFormat="1" applyFont="1" applyFill="1" applyAlignment="1" applyProtection="1">
      <alignment horizontal="centerContinuous"/>
    </xf>
    <xf numFmtId="39" fontId="26" fillId="0" borderId="0" xfId="0" applyNumberFormat="1" applyFont="1" applyFill="1" applyAlignment="1" applyProtection="1">
      <alignment horizontal="centerContinuous"/>
    </xf>
    <xf numFmtId="37" fontId="26" fillId="0" borderId="0" xfId="0" applyFont="1" applyFill="1" applyAlignment="1">
      <alignment horizontal="centerContinuous"/>
    </xf>
    <xf numFmtId="166" fontId="26" fillId="0" borderId="0" xfId="0" applyNumberFormat="1" applyFont="1" applyFill="1" applyAlignment="1">
      <alignment horizontal="centerContinuous"/>
    </xf>
    <xf numFmtId="39" fontId="26" fillId="0" borderId="0" xfId="0" applyNumberFormat="1" applyFont="1" applyFill="1" applyAlignment="1">
      <alignment horizontal="centerContinuous"/>
    </xf>
    <xf numFmtId="39" fontId="27" fillId="0" borderId="0" xfId="0" applyNumberFormat="1" applyFont="1" applyFill="1" applyAlignment="1">
      <alignment horizontal="center"/>
    </xf>
    <xf numFmtId="37" fontId="27" fillId="0" borderId="0" xfId="0" applyFont="1" applyFill="1" applyAlignment="1">
      <alignment horizontal="center"/>
    </xf>
    <xf numFmtId="39" fontId="27" fillId="0" borderId="5" xfId="0" applyNumberFormat="1" applyFont="1" applyFill="1" applyBorder="1" applyAlignment="1">
      <alignment horizontal="center"/>
    </xf>
    <xf numFmtId="37" fontId="27" fillId="0" borderId="5" xfId="0" applyFont="1" applyFill="1" applyBorder="1" applyAlignment="1">
      <alignment horizontal="center"/>
    </xf>
    <xf numFmtId="39" fontId="39" fillId="0" borderId="0" xfId="0" applyNumberFormat="1" applyFont="1" applyFill="1" applyBorder="1" applyAlignment="1">
      <alignment horizontal="center"/>
    </xf>
    <xf numFmtId="166" fontId="39" fillId="0" borderId="0" xfId="0" applyNumberFormat="1" applyFont="1" applyFill="1" applyBorder="1" applyAlignment="1">
      <alignment horizontal="center"/>
    </xf>
    <xf numFmtId="166" fontId="27" fillId="0" borderId="0" xfId="0" applyNumberFormat="1" applyFont="1" applyFill="1" applyAlignment="1">
      <alignment horizontal="left"/>
    </xf>
    <xf numFmtId="39" fontId="27" fillId="0" borderId="8" xfId="0" applyNumberFormat="1" applyFont="1" applyFill="1" applyBorder="1"/>
    <xf numFmtId="37" fontId="32" fillId="0" borderId="0" xfId="0" applyNumberFormat="1" applyFont="1" applyFill="1" applyAlignment="1" applyProtection="1">
      <alignment horizontal="right"/>
    </xf>
    <xf numFmtId="37" fontId="32" fillId="0" borderId="8" xfId="0" applyNumberFormat="1" applyFont="1" applyFill="1" applyBorder="1" applyProtection="1"/>
    <xf numFmtId="37" fontId="32" fillId="0" borderId="0" xfId="0" applyNumberFormat="1" applyFont="1" applyFill="1" applyAlignment="1" applyProtection="1">
      <alignment horizontal="center"/>
    </xf>
    <xf numFmtId="37" fontId="2" fillId="0" borderId="0" xfId="0" applyNumberFormat="1" applyFont="1" applyFill="1" applyAlignment="1" applyProtection="1">
      <alignment horizontal="center"/>
    </xf>
    <xf numFmtId="37" fontId="2" fillId="0" borderId="0" xfId="19" applyNumberFormat="1" applyFont="1" applyFill="1" applyProtection="1"/>
    <xf numFmtId="37" fontId="2" fillId="0" borderId="0" xfId="19" applyFont="1" applyFill="1"/>
    <xf numFmtId="164" fontId="2" fillId="0" borderId="0" xfId="0" applyNumberFormat="1" applyFont="1" applyFill="1" applyBorder="1" applyProtection="1"/>
    <xf numFmtId="37" fontId="27" fillId="0" borderId="0" xfId="0" applyNumberFormat="1" applyFont="1" applyFill="1" applyAlignment="1" applyProtection="1">
      <alignment horizontal="right"/>
    </xf>
    <xf numFmtId="37" fontId="27" fillId="0" borderId="0" xfId="0" applyFont="1" applyFill="1" applyAlignment="1">
      <alignment horizontal="centerContinuous"/>
    </xf>
    <xf numFmtId="37" fontId="27" fillId="0" borderId="0" xfId="0" applyNumberFormat="1" applyFont="1" applyFill="1" applyAlignment="1" applyProtection="1">
      <alignment horizontal="center"/>
    </xf>
    <xf numFmtId="37" fontId="27" fillId="0" borderId="4" xfId="0" applyNumberFormat="1" applyFont="1" applyFill="1" applyBorder="1" applyAlignment="1" applyProtection="1">
      <alignment horizontal="center"/>
    </xf>
    <xf numFmtId="37" fontId="27" fillId="0" borderId="0" xfId="0" applyNumberFormat="1" applyFont="1" applyFill="1" applyBorder="1" applyAlignment="1" applyProtection="1">
      <alignment horizontal="center"/>
    </xf>
    <xf numFmtId="37" fontId="27" fillId="0" borderId="0" xfId="0" quotePrefix="1" applyFont="1" applyFill="1" applyAlignment="1">
      <alignment horizontal="center"/>
    </xf>
    <xf numFmtId="37" fontId="27" fillId="0" borderId="0" xfId="0" quotePrefix="1" applyNumberFormat="1" applyFont="1" applyFill="1" applyAlignment="1" applyProtection="1">
      <alignment horizontal="center"/>
    </xf>
    <xf numFmtId="37" fontId="27" fillId="0" borderId="0" xfId="0" applyNumberFormat="1" applyFont="1" applyFill="1" applyAlignment="1" applyProtection="1">
      <alignment vertical="center"/>
    </xf>
    <xf numFmtId="37" fontId="26" fillId="0" borderId="0" xfId="0" applyFont="1" applyFill="1"/>
    <xf numFmtId="43" fontId="27" fillId="0" borderId="0" xfId="2" applyFont="1" applyFill="1" applyProtection="1"/>
    <xf numFmtId="43" fontId="27" fillId="0" borderId="5" xfId="2" applyFont="1" applyFill="1" applyBorder="1" applyProtection="1"/>
    <xf numFmtId="37" fontId="26" fillId="0" borderId="0" xfId="0" applyNumberFormat="1" applyFont="1" applyFill="1" applyProtection="1"/>
    <xf numFmtId="37" fontId="26" fillId="0" borderId="0" xfId="0" applyNumberFormat="1" applyFont="1" applyFill="1" applyAlignment="1" applyProtection="1"/>
    <xf numFmtId="164" fontId="26" fillId="0" borderId="0" xfId="0" applyNumberFormat="1" applyFont="1" applyFill="1" applyProtection="1"/>
    <xf numFmtId="172" fontId="27" fillId="0" borderId="0" xfId="0" applyNumberFormat="1" applyFont="1" applyFill="1" applyAlignment="1">
      <alignment horizontal="left"/>
    </xf>
    <xf numFmtId="37" fontId="27" fillId="0" borderId="4" xfId="0" applyNumberFormat="1" applyFont="1" applyFill="1" applyBorder="1" applyProtection="1"/>
    <xf numFmtId="37" fontId="27" fillId="0" borderId="0" xfId="0" quotePrefix="1" applyNumberFormat="1" applyFont="1" applyFill="1" applyBorder="1" applyAlignment="1" applyProtection="1">
      <alignment horizontal="center"/>
    </xf>
    <xf numFmtId="174" fontId="27" fillId="0" borderId="0" xfId="0" applyNumberFormat="1" applyFont="1" applyFill="1"/>
    <xf numFmtId="10" fontId="27" fillId="0" borderId="0" xfId="27" applyNumberFormat="1" applyFont="1" applyFill="1" applyProtection="1"/>
    <xf numFmtId="10" fontId="27" fillId="0" borderId="5" xfId="27" applyNumberFormat="1" applyFont="1" applyFill="1" applyBorder="1" applyProtection="1"/>
    <xf numFmtId="172" fontId="27" fillId="0" borderId="0" xfId="0" applyNumberFormat="1" applyFont="1" applyFill="1"/>
    <xf numFmtId="39" fontId="27" fillId="0" borderId="6" xfId="0" applyNumberFormat="1" applyFont="1" applyFill="1" applyBorder="1" applyProtection="1"/>
    <xf numFmtId="0" fontId="27" fillId="0" borderId="0" xfId="20" applyFont="1" applyFill="1"/>
    <xf numFmtId="0" fontId="27" fillId="0" borderId="0" xfId="20" applyFont="1" applyFill="1" applyAlignment="1">
      <alignment horizontal="centerContinuous"/>
    </xf>
    <xf numFmtId="168" fontId="27" fillId="0" borderId="0" xfId="3" applyNumberFormat="1" applyFont="1" applyFill="1" applyAlignment="1">
      <alignment horizontal="centerContinuous"/>
    </xf>
    <xf numFmtId="37" fontId="8" fillId="0" borderId="0" xfId="0" applyNumberFormat="1" applyFont="1" applyFill="1" applyProtection="1"/>
    <xf numFmtId="37" fontId="8" fillId="0" borderId="0" xfId="0" applyFont="1" applyFill="1"/>
    <xf numFmtId="9" fontId="32" fillId="0" borderId="0" xfId="0" applyNumberFormat="1" applyFont="1" applyFill="1"/>
    <xf numFmtId="10" fontId="32" fillId="0" borderId="0" xfId="27" applyNumberFormat="1" applyFont="1" applyFill="1"/>
    <xf numFmtId="10" fontId="32" fillId="0" borderId="0" xfId="27" applyNumberFormat="1" applyFont="1" applyFill="1" applyProtection="1"/>
    <xf numFmtId="9" fontId="32" fillId="0" borderId="0" xfId="0" applyNumberFormat="1" applyFont="1" applyFill="1" applyProtection="1"/>
    <xf numFmtId="165" fontId="32" fillId="0" borderId="0" xfId="27" applyNumberFormat="1" applyFont="1" applyFill="1" applyProtection="1"/>
    <xf numFmtId="37" fontId="36" fillId="0" borderId="0" xfId="0" applyNumberFormat="1" applyFont="1" applyFill="1" applyProtection="1"/>
    <xf numFmtId="0" fontId="2" fillId="0" borderId="5" xfId="17" applyFont="1" applyFill="1" applyBorder="1" applyAlignment="1">
      <alignment horizontal="center"/>
    </xf>
    <xf numFmtId="37" fontId="2" fillId="0" borderId="0" xfId="0" applyNumberFormat="1" applyFont="1" applyFill="1" applyAlignment="1" applyProtection="1">
      <alignment horizontal="left"/>
    </xf>
    <xf numFmtId="37" fontId="2" fillId="0" borderId="0" xfId="0" applyFont="1" applyFill="1" applyBorder="1" applyAlignment="1">
      <alignment horizontal="right"/>
    </xf>
    <xf numFmtId="165" fontId="2" fillId="0" borderId="0" xfId="27" applyNumberFormat="1" applyFont="1" applyFill="1" applyBorder="1" applyProtection="1"/>
    <xf numFmtId="37" fontId="2" fillId="0" borderId="0" xfId="0" applyNumberFormat="1" applyFont="1" applyFill="1" applyBorder="1" applyAlignment="1" applyProtection="1">
      <alignment horizontal="right"/>
    </xf>
    <xf numFmtId="39" fontId="2" fillId="0" borderId="5" xfId="0" applyNumberFormat="1" applyFont="1" applyFill="1" applyBorder="1" applyProtection="1"/>
    <xf numFmtId="39" fontId="2" fillId="0" borderId="8" xfId="0" applyNumberFormat="1" applyFont="1" applyFill="1" applyBorder="1" applyProtection="1"/>
    <xf numFmtId="166" fontId="2" fillId="0" borderId="0" xfId="0" applyNumberFormat="1" applyFont="1" applyFill="1"/>
    <xf numFmtId="39" fontId="2" fillId="0" borderId="0" xfId="0" applyNumberFormat="1" applyFont="1" applyFill="1"/>
    <xf numFmtId="166" fontId="2" fillId="0" borderId="0" xfId="0" applyNumberFormat="1" applyFont="1" applyFill="1" applyAlignment="1">
      <alignment horizontal="centerContinuous"/>
    </xf>
    <xf numFmtId="39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71" fontId="2" fillId="0" borderId="0" xfId="0" applyNumberFormat="1" applyFont="1" applyFill="1" applyAlignment="1" applyProtection="1">
      <alignment horizontal="center"/>
    </xf>
    <xf numFmtId="37" fontId="2" fillId="0" borderId="5" xfId="0" applyFont="1" applyFill="1" applyBorder="1"/>
    <xf numFmtId="39" fontId="2" fillId="0" borderId="5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  <xf numFmtId="37" fontId="2" fillId="0" borderId="5" xfId="0" applyFont="1" applyFill="1" applyBorder="1" applyAlignment="1">
      <alignment horizontal="center"/>
    </xf>
    <xf numFmtId="171" fontId="2" fillId="0" borderId="5" xfId="0" applyNumberFormat="1" applyFont="1" applyFill="1" applyBorder="1" applyAlignment="1" applyProtection="1">
      <alignment horizontal="center"/>
    </xf>
    <xf numFmtId="37" fontId="2" fillId="0" borderId="5" xfId="0" applyNumberFormat="1" applyFont="1" applyFill="1" applyBorder="1" applyAlignment="1" applyProtection="1">
      <alignment horizontal="center"/>
    </xf>
    <xf numFmtId="39" fontId="41" fillId="0" borderId="0" xfId="0" applyNumberFormat="1" applyFont="1" applyFill="1" applyBorder="1" applyAlignment="1">
      <alignment horizontal="center"/>
    </xf>
    <xf numFmtId="166" fontId="41" fillId="0" borderId="0" xfId="0" applyNumberFormat="1" applyFont="1" applyFill="1" applyBorder="1" applyAlignment="1">
      <alignment horizontal="center"/>
    </xf>
    <xf numFmtId="37" fontId="41" fillId="0" borderId="0" xfId="0" applyFont="1" applyFill="1" applyBorder="1" applyAlignment="1">
      <alignment horizontal="center"/>
    </xf>
    <xf numFmtId="37" fontId="2" fillId="0" borderId="0" xfId="0" applyFont="1" applyFill="1" applyBorder="1" applyAlignment="1">
      <alignment horizontal="center"/>
    </xf>
    <xf numFmtId="15" fontId="2" fillId="0" borderId="0" xfId="0" applyNumberFormat="1" applyFont="1" applyFill="1"/>
    <xf numFmtId="167" fontId="2" fillId="0" borderId="0" xfId="0" applyNumberFormat="1" applyFont="1" applyFill="1" applyBorder="1"/>
    <xf numFmtId="10" fontId="2" fillId="0" borderId="0" xfId="27" applyNumberFormat="1" applyFont="1" applyFill="1"/>
    <xf numFmtId="0" fontId="31" fillId="0" borderId="0" xfId="20" applyFont="1" applyFill="1" applyAlignment="1">
      <alignment horizontal="centerContinuous"/>
    </xf>
    <xf numFmtId="0" fontId="2" fillId="0" borderId="0" xfId="20" applyFont="1" applyFill="1" applyAlignment="1">
      <alignment horizontal="centerContinuous"/>
    </xf>
    <xf numFmtId="168" fontId="2" fillId="0" borderId="0" xfId="3" applyNumberFormat="1" applyFont="1" applyFill="1" applyAlignment="1">
      <alignment horizontal="centerContinuous"/>
    </xf>
    <xf numFmtId="0" fontId="2" fillId="0" borderId="0" xfId="20" applyFont="1" applyFill="1" applyAlignment="1"/>
    <xf numFmtId="168" fontId="2" fillId="0" borderId="0" xfId="3" applyNumberFormat="1" applyFont="1" applyFill="1"/>
    <xf numFmtId="0" fontId="40" fillId="0" borderId="0" xfId="18" applyFont="1" applyFill="1" applyAlignment="1">
      <alignment horizontal="left"/>
    </xf>
    <xf numFmtId="0" fontId="2" fillId="0" borderId="0" xfId="20" applyFont="1" applyFill="1"/>
    <xf numFmtId="0" fontId="40" fillId="0" borderId="0" xfId="18" applyFont="1" applyFill="1" applyAlignment="1">
      <alignment horizontal="centerContinuous"/>
    </xf>
    <xf numFmtId="0" fontId="2" fillId="0" borderId="0" xfId="20" applyFont="1" applyFill="1" applyAlignment="1">
      <alignment horizontal="center"/>
    </xf>
    <xf numFmtId="14" fontId="2" fillId="0" borderId="0" xfId="20" applyNumberFormat="1" applyFont="1" applyFill="1" applyAlignment="1">
      <alignment horizontal="center"/>
    </xf>
    <xf numFmtId="14" fontId="2" fillId="0" borderId="0" xfId="18" applyNumberFormat="1" applyFont="1" applyFill="1" applyAlignment="1">
      <alignment horizontal="center"/>
    </xf>
    <xf numFmtId="0" fontId="2" fillId="0" borderId="0" xfId="18" applyFont="1" applyFill="1" applyAlignment="1">
      <alignment horizontal="center"/>
    </xf>
    <xf numFmtId="168" fontId="2" fillId="0" borderId="0" xfId="3" applyNumberFormat="1" applyFont="1" applyFill="1" applyAlignment="1">
      <alignment horizontal="center"/>
    </xf>
    <xf numFmtId="0" fontId="2" fillId="0" borderId="4" xfId="20" applyFont="1" applyFill="1" applyBorder="1"/>
    <xf numFmtId="0" fontId="2" fillId="0" borderId="4" xfId="20" applyFont="1" applyFill="1" applyBorder="1" applyAlignment="1">
      <alignment horizontal="center"/>
    </xf>
    <xf numFmtId="14" fontId="2" fillId="0" borderId="4" xfId="20" applyNumberFormat="1" applyFont="1" applyFill="1" applyBorder="1" applyAlignment="1">
      <alignment horizontal="center"/>
    </xf>
    <xf numFmtId="0" fontId="2" fillId="0" borderId="5" xfId="20" applyFont="1" applyFill="1" applyBorder="1" applyAlignment="1">
      <alignment horizontal="center"/>
    </xf>
    <xf numFmtId="168" fontId="2" fillId="0" borderId="5" xfId="3" applyNumberFormat="1" applyFont="1" applyFill="1" applyBorder="1" applyAlignment="1">
      <alignment horizontal="center"/>
    </xf>
    <xf numFmtId="0" fontId="2" fillId="0" borderId="0" xfId="20" quotePrefix="1" applyFont="1" applyFill="1" applyAlignment="1">
      <alignment horizontal="center"/>
    </xf>
    <xf numFmtId="14" fontId="2" fillId="0" borderId="0" xfId="20" applyNumberFormat="1" applyFont="1" applyFill="1"/>
    <xf numFmtId="14" fontId="2" fillId="0" borderId="0" xfId="2" applyNumberFormat="1" applyFont="1" applyFill="1" applyBorder="1"/>
    <xf numFmtId="14" fontId="2" fillId="0" borderId="0" xfId="18" applyNumberFormat="1" applyFont="1" applyFill="1"/>
    <xf numFmtId="0" fontId="2" fillId="0" borderId="0" xfId="18" applyFont="1" applyFill="1"/>
    <xf numFmtId="0" fontId="2" fillId="0" borderId="0" xfId="20" applyFont="1" applyFill="1" applyBorder="1"/>
    <xf numFmtId="14" fontId="2" fillId="0" borderId="0" xfId="0" applyNumberFormat="1" applyFont="1" applyFill="1" applyAlignment="1">
      <alignment horizontal="left"/>
    </xf>
    <xf numFmtId="37" fontId="2" fillId="0" borderId="0" xfId="0" applyFont="1" applyFill="1" applyAlignment="1">
      <alignment horizontal="left"/>
    </xf>
    <xf numFmtId="43" fontId="2" fillId="0" borderId="0" xfId="2" applyNumberFormat="1" applyFont="1" applyFill="1"/>
    <xf numFmtId="14" fontId="2" fillId="0" borderId="0" xfId="0" applyNumberFormat="1" applyFont="1" applyFill="1"/>
    <xf numFmtId="14" fontId="2" fillId="0" borderId="0" xfId="2" applyNumberFormat="1" applyFont="1" applyFill="1"/>
    <xf numFmtId="0" fontId="2" fillId="0" borderId="0" xfId="20" applyFont="1" applyFill="1" applyAlignment="1">
      <alignment horizontal="left"/>
    </xf>
    <xf numFmtId="10" fontId="2" fillId="0" borderId="0" xfId="20" applyNumberFormat="1" applyFont="1" applyFill="1"/>
    <xf numFmtId="39" fontId="2" fillId="0" borderId="8" xfId="20" applyNumberFormat="1" applyFont="1" applyFill="1" applyBorder="1" applyAlignment="1">
      <alignment horizontal="right"/>
    </xf>
    <xf numFmtId="37" fontId="21" fillId="0" borderId="0" xfId="0" applyFont="1" applyFill="1" applyAlignment="1">
      <alignment horizontal="center"/>
    </xf>
    <xf numFmtId="167" fontId="2" fillId="0" borderId="9" xfId="2" applyNumberFormat="1" applyFont="1" applyFill="1" applyBorder="1"/>
    <xf numFmtId="167" fontId="31" fillId="0" borderId="9" xfId="2" applyNumberFormat="1" applyFont="1" applyFill="1" applyBorder="1"/>
    <xf numFmtId="167" fontId="31" fillId="0" borderId="0" xfId="2" applyNumberFormat="1" applyFont="1" applyFill="1" applyBorder="1"/>
    <xf numFmtId="178" fontId="2" fillId="0" borderId="0" xfId="0" applyNumberFormat="1" applyFont="1" applyFill="1"/>
    <xf numFmtId="37" fontId="2" fillId="0" borderId="0" xfId="0" applyNumberFormat="1" applyFont="1" applyFill="1"/>
    <xf numFmtId="43" fontId="2" fillId="0" borderId="0" xfId="2" applyNumberFormat="1" applyFont="1" applyFill="1" applyBorder="1" applyAlignment="1">
      <alignment horizontal="center"/>
    </xf>
    <xf numFmtId="37" fontId="36" fillId="0" borderId="0" xfId="0" quotePrefix="1" applyNumberFormat="1" applyFont="1" applyFill="1" applyBorder="1" applyAlignment="1" applyProtection="1">
      <alignment horizontal="center"/>
    </xf>
    <xf numFmtId="37" fontId="32" fillId="0" borderId="0" xfId="0" quotePrefix="1" applyFont="1"/>
    <xf numFmtId="37" fontId="28" fillId="0" borderId="0" xfId="0" applyFont="1" applyFill="1"/>
    <xf numFmtId="37" fontId="26" fillId="0" borderId="0" xfId="0" quotePrefix="1" applyNumberFormat="1" applyFont="1" applyFill="1" applyAlignment="1" applyProtection="1">
      <alignment wrapText="1"/>
    </xf>
    <xf numFmtId="37" fontId="8" fillId="0" borderId="0" xfId="0" quotePrefix="1" applyFont="1" applyFill="1"/>
    <xf numFmtId="167" fontId="2" fillId="0" borderId="0" xfId="2" applyNumberFormat="1" applyFont="1" applyFill="1" applyBorder="1"/>
    <xf numFmtId="37" fontId="32" fillId="0" borderId="5" xfId="0" applyNumberFormat="1" applyFont="1" applyFill="1" applyBorder="1" applyProtection="1"/>
    <xf numFmtId="167" fontId="42" fillId="0" borderId="0" xfId="2" applyNumberFormat="1" applyFont="1" applyFill="1"/>
    <xf numFmtId="37" fontId="26" fillId="0" borderId="0" xfId="0" applyNumberFormat="1" applyFont="1" applyFill="1" applyAlignment="1" applyProtection="1">
      <alignment horizontal="center"/>
    </xf>
    <xf numFmtId="37" fontId="31" fillId="0" borderId="0" xfId="0" applyFont="1" applyAlignment="1">
      <alignment horizontal="center"/>
    </xf>
    <xf numFmtId="37" fontId="26" fillId="0" borderId="0" xfId="0" applyFont="1" applyAlignment="1">
      <alignment horizontal="center"/>
    </xf>
    <xf numFmtId="37" fontId="32" fillId="0" borderId="0" xfId="0" applyFont="1" applyFill="1" applyAlignment="1">
      <alignment horizontal="center"/>
    </xf>
    <xf numFmtId="37" fontId="32" fillId="0" borderId="0" xfId="0" applyNumberFormat="1" applyFont="1" applyFill="1" applyAlignment="1" applyProtection="1">
      <alignment horizontal="centerContinuous"/>
    </xf>
    <xf numFmtId="37" fontId="32" fillId="0" borderId="0" xfId="0" applyFont="1" applyFill="1" applyAlignment="1">
      <alignment horizontal="centerContinuous"/>
    </xf>
    <xf numFmtId="37" fontId="32" fillId="0" borderId="0" xfId="0" quotePrefix="1" applyFont="1" applyFill="1" applyAlignment="1">
      <alignment horizontal="center"/>
    </xf>
    <xf numFmtId="37" fontId="32" fillId="0" borderId="0" xfId="0" quotePrefix="1" applyNumberFormat="1" applyFont="1" applyFill="1" applyAlignment="1" applyProtection="1">
      <alignment horizontal="center"/>
    </xf>
    <xf numFmtId="37" fontId="8" fillId="0" borderId="0" xfId="0" quotePrefix="1" applyFont="1" applyFill="1" applyBorder="1" applyAlignment="1">
      <alignment horizontal="center"/>
    </xf>
    <xf numFmtId="37" fontId="35" fillId="0" borderId="0" xfId="0" applyNumberFormat="1" applyFont="1" applyFill="1" applyBorder="1" applyProtection="1"/>
    <xf numFmtId="39" fontId="8" fillId="0" borderId="0" xfId="0" applyNumberFormat="1" applyFont="1" applyFill="1" applyAlignment="1" applyProtection="1">
      <alignment horizontal="center"/>
    </xf>
    <xf numFmtId="39" fontId="8" fillId="0" borderId="0" xfId="0" applyNumberFormat="1" applyFont="1" applyFill="1" applyProtection="1"/>
    <xf numFmtId="39" fontId="32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9" fontId="32" fillId="0" borderId="0" xfId="27" applyNumberFormat="1" applyFont="1" applyFill="1" applyProtection="1"/>
    <xf numFmtId="39" fontId="8" fillId="0" borderId="0" xfId="0" applyNumberFormat="1" applyFont="1" applyFill="1" applyAlignment="1" applyProtection="1">
      <alignment horizontal="left"/>
    </xf>
    <xf numFmtId="37" fontId="8" fillId="0" borderId="0" xfId="0" applyFont="1" applyFill="1" applyAlignment="1">
      <alignment horizontal="center"/>
    </xf>
    <xf numFmtId="37" fontId="36" fillId="0" borderId="0" xfId="0" applyFont="1" applyFill="1"/>
    <xf numFmtId="37" fontId="8" fillId="0" borderId="0" xfId="0" applyNumberFormat="1" applyFont="1" applyFill="1" applyAlignment="1" applyProtection="1">
      <alignment horizontal="center"/>
    </xf>
    <xf numFmtId="37" fontId="33" fillId="0" borderId="0" xfId="21" applyFont="1" applyFill="1" applyAlignment="1">
      <alignment horizontal="centerContinuous"/>
    </xf>
    <xf numFmtId="37" fontId="33" fillId="0" borderId="0" xfId="0" applyNumberFormat="1" applyFont="1" applyFill="1" applyAlignment="1" applyProtection="1">
      <alignment horizontal="centerContinuous"/>
    </xf>
    <xf numFmtId="37" fontId="33" fillId="0" borderId="0" xfId="0" applyFont="1" applyFill="1" applyAlignment="1">
      <alignment horizontal="centerContinuous"/>
    </xf>
    <xf numFmtId="37" fontId="32" fillId="0" borderId="0" xfId="0" quotePrefix="1" applyFont="1" applyFill="1"/>
    <xf numFmtId="37" fontId="27" fillId="0" borderId="5" xfId="0" applyNumberFormat="1" applyFont="1" applyFill="1" applyBorder="1" applyAlignment="1" applyProtection="1">
      <alignment horizontal="center"/>
    </xf>
    <xf numFmtId="2" fontId="26" fillId="0" borderId="0" xfId="0" applyNumberFormat="1" applyFont="1" applyFill="1" applyProtection="1"/>
    <xf numFmtId="2" fontId="27" fillId="0" borderId="0" xfId="0" quotePrefix="1" applyNumberFormat="1" applyFont="1" applyFill="1" applyProtection="1"/>
    <xf numFmtId="39" fontId="27" fillId="0" borderId="5" xfId="0" applyNumberFormat="1" applyFont="1" applyFill="1" applyBorder="1"/>
    <xf numFmtId="43" fontId="27" fillId="0" borderId="8" xfId="0" applyNumberFormat="1" applyFont="1" applyFill="1" applyBorder="1"/>
    <xf numFmtId="37" fontId="38" fillId="0" borderId="0" xfId="0" applyFont="1" applyFill="1"/>
    <xf numFmtId="37" fontId="21" fillId="0" borderId="0" xfId="0" applyNumberFormat="1" applyFont="1" applyFill="1" applyProtection="1"/>
    <xf numFmtId="39" fontId="31" fillId="0" borderId="0" xfId="0" applyNumberFormat="1" applyFont="1" applyFill="1" applyAlignment="1" applyProtection="1">
      <alignment horizontal="left"/>
    </xf>
    <xf numFmtId="37" fontId="2" fillId="0" borderId="0" xfId="0" applyNumberFormat="1" applyFont="1" applyFill="1" applyAlignment="1" applyProtection="1">
      <alignment horizontal="right"/>
    </xf>
    <xf numFmtId="37" fontId="31" fillId="0" borderId="0" xfId="0" applyNumberFormat="1" applyFont="1" applyFill="1" applyAlignment="1" applyProtection="1"/>
    <xf numFmtId="37" fontId="20" fillId="0" borderId="0" xfId="0" applyNumberFormat="1" applyFont="1" applyFill="1" applyAlignment="1" applyProtection="1">
      <alignment horizontal="center"/>
    </xf>
    <xf numFmtId="37" fontId="31" fillId="0" borderId="0" xfId="0" applyFont="1" applyFill="1" applyAlignment="1">
      <alignment horizontal="left"/>
    </xf>
    <xf numFmtId="37" fontId="20" fillId="0" borderId="0" xfId="0" applyFont="1" applyFill="1" applyAlignment="1">
      <alignment horizontal="centerContinuous"/>
    </xf>
    <xf numFmtId="39" fontId="2" fillId="0" borderId="5" xfId="0" applyNumberFormat="1" applyFont="1" applyFill="1" applyBorder="1" applyAlignment="1" applyProtection="1">
      <alignment horizontal="center"/>
    </xf>
    <xf numFmtId="37" fontId="2" fillId="0" borderId="0" xfId="0" applyNumberFormat="1" applyFont="1" applyFill="1" applyProtection="1"/>
    <xf numFmtId="39" fontId="2" fillId="0" borderId="4" xfId="0" applyNumberFormat="1" applyFont="1" applyFill="1" applyBorder="1" applyAlignment="1" applyProtection="1">
      <alignment horizontal="center"/>
    </xf>
    <xf numFmtId="37" fontId="21" fillId="0" borderId="0" xfId="0" applyNumberFormat="1" applyFont="1" applyFill="1" applyBorder="1" applyAlignment="1" applyProtection="1">
      <alignment horizontal="center"/>
    </xf>
    <xf numFmtId="175" fontId="2" fillId="0" borderId="0" xfId="0" applyNumberFormat="1" applyFont="1" applyFill="1"/>
    <xf numFmtId="39" fontId="2" fillId="0" borderId="0" xfId="19" applyNumberFormat="1" applyFont="1" applyFill="1" applyProtection="1"/>
    <xf numFmtId="37" fontId="21" fillId="0" borderId="0" xfId="19" applyNumberFormat="1" applyFont="1" applyFill="1" applyProtection="1"/>
    <xf numFmtId="37" fontId="21" fillId="0" borderId="0" xfId="19" applyFont="1" applyFill="1"/>
    <xf numFmtId="37" fontId="26" fillId="0" borderId="0" xfId="17" applyNumberFormat="1" applyFont="1" applyFill="1" applyAlignment="1" applyProtection="1">
      <alignment horizontal="centerContinuous"/>
    </xf>
    <xf numFmtId="39" fontId="26" fillId="0" borderId="0" xfId="17" applyNumberFormat="1" applyFont="1" applyFill="1" applyAlignment="1" applyProtection="1"/>
    <xf numFmtId="0" fontId="26" fillId="0" borderId="0" xfId="17" applyFont="1" applyFill="1" applyAlignment="1">
      <alignment horizontal="centerContinuous"/>
    </xf>
    <xf numFmtId="0" fontId="27" fillId="0" borderId="0" xfId="17" applyFont="1" applyFill="1" applyAlignment="1">
      <alignment horizontal="centerContinuous"/>
    </xf>
    <xf numFmtId="0" fontId="27" fillId="0" borderId="0" xfId="17" applyFont="1" applyFill="1"/>
    <xf numFmtId="0" fontId="7" fillId="0" borderId="0" xfId="17" applyFont="1" applyFill="1"/>
    <xf numFmtId="37" fontId="26" fillId="0" borderId="0" xfId="17" applyNumberFormat="1" applyFont="1" applyFill="1" applyAlignment="1" applyProtection="1">
      <alignment horizontal="left"/>
    </xf>
    <xf numFmtId="0" fontId="2" fillId="0" borderId="5" xfId="17" applyFont="1" applyFill="1" applyBorder="1"/>
    <xf numFmtId="17" fontId="2" fillId="0" borderId="5" xfId="17" applyNumberFormat="1" applyFont="1" applyFill="1" applyBorder="1" applyAlignment="1">
      <alignment horizontal="center"/>
    </xf>
    <xf numFmtId="176" fontId="2" fillId="0" borderId="0" xfId="0" applyNumberFormat="1" applyFont="1" applyFill="1"/>
    <xf numFmtId="0" fontId="2" fillId="0" borderId="0" xfId="17" applyFill="1"/>
    <xf numFmtId="176" fontId="31" fillId="0" borderId="0" xfId="0" applyNumberFormat="1" applyFont="1" applyFill="1"/>
    <xf numFmtId="37" fontId="30" fillId="0" borderId="0" xfId="0" applyNumberFormat="1" applyFont="1" applyFill="1" applyBorder="1"/>
    <xf numFmtId="37" fontId="31" fillId="0" borderId="0" xfId="0" applyFont="1" applyFill="1"/>
    <xf numFmtId="37" fontId="31" fillId="0" borderId="0" xfId="21" applyFont="1" applyFill="1" applyAlignment="1">
      <alignment horizontal="center"/>
    </xf>
    <xf numFmtId="37" fontId="7" fillId="0" borderId="0" xfId="0" applyNumberFormat="1" applyFont="1" applyFill="1" applyProtection="1"/>
    <xf numFmtId="37" fontId="31" fillId="0" borderId="0" xfId="0" applyNumberFormat="1" applyFont="1" applyFill="1" applyAlignment="1" applyProtection="1">
      <alignment horizontal="center"/>
    </xf>
    <xf numFmtId="37" fontId="31" fillId="0" borderId="0" xfId="0" applyFont="1" applyFill="1" applyAlignment="1">
      <alignment horizontal="center"/>
    </xf>
    <xf numFmtId="37" fontId="2" fillId="0" borderId="0" xfId="0" applyNumberFormat="1" applyFont="1" applyFill="1" applyAlignment="1" applyProtection="1">
      <alignment horizontal="centerContinuous"/>
    </xf>
    <xf numFmtId="37" fontId="2" fillId="0" borderId="4" xfId="0" applyNumberFormat="1" applyFont="1" applyFill="1" applyBorder="1" applyAlignment="1" applyProtection="1">
      <alignment horizontal="center"/>
    </xf>
    <xf numFmtId="37" fontId="2" fillId="0" borderId="4" xfId="0" quotePrefix="1" applyNumberFormat="1" applyFont="1" applyFill="1" applyBorder="1" applyAlignment="1" applyProtection="1">
      <alignment horizontal="center"/>
    </xf>
    <xf numFmtId="37" fontId="2" fillId="0" borderId="0" xfId="0" quotePrefix="1" applyNumberFormat="1" applyFont="1" applyFill="1" applyAlignment="1" applyProtection="1">
      <alignment horizontal="center"/>
    </xf>
    <xf numFmtId="37" fontId="2" fillId="0" borderId="0" xfId="0" quotePrefix="1" applyNumberFormat="1" applyFont="1" applyFill="1" applyBorder="1" applyAlignment="1" applyProtection="1">
      <alignment horizontal="center"/>
    </xf>
    <xf numFmtId="170" fontId="2" fillId="0" borderId="0" xfId="0" applyNumberFormat="1" applyFont="1" applyFill="1" applyBorder="1"/>
    <xf numFmtId="170" fontId="2" fillId="0" borderId="0" xfId="2" applyNumberFormat="1" applyFont="1" applyFill="1" applyBorder="1" applyAlignment="1">
      <alignment horizontal="right"/>
    </xf>
    <xf numFmtId="37" fontId="20" fillId="0" borderId="0" xfId="21" applyFont="1" applyFill="1" applyAlignment="1"/>
    <xf numFmtId="37" fontId="20" fillId="0" borderId="0" xfId="0" applyNumberFormat="1" applyFont="1" applyFill="1" applyAlignment="1" applyProtection="1"/>
    <xf numFmtId="37" fontId="31" fillId="0" borderId="0" xfId="0" applyFont="1" applyFill="1" applyAlignment="1"/>
    <xf numFmtId="37" fontId="20" fillId="0" borderId="0" xfId="0" applyFont="1" applyFill="1" applyAlignment="1"/>
    <xf numFmtId="37" fontId="2" fillId="0" borderId="0" xfId="0" applyFont="1" applyFill="1" applyAlignment="1">
      <alignment horizontal="centerContinuous"/>
    </xf>
    <xf numFmtId="37" fontId="21" fillId="0" borderId="0" xfId="0" quotePrefix="1" applyFont="1" applyFill="1" applyAlignment="1">
      <alignment horizontal="center"/>
    </xf>
    <xf numFmtId="37" fontId="21" fillId="0" borderId="0" xfId="0" applyNumberFormat="1" applyFont="1" applyFill="1" applyAlignment="1" applyProtection="1">
      <alignment horizontal="center"/>
    </xf>
    <xf numFmtId="37" fontId="21" fillId="0" borderId="0" xfId="0" applyFont="1" applyFill="1" applyBorder="1" applyAlignment="1">
      <alignment horizontal="center"/>
    </xf>
    <xf numFmtId="37" fontId="21" fillId="0" borderId="0" xfId="0" quotePrefix="1" applyFont="1" applyFill="1" applyBorder="1" applyAlignment="1">
      <alignment horizontal="center"/>
    </xf>
    <xf numFmtId="170" fontId="2" fillId="0" borderId="0" xfId="38" applyNumberFormat="1" applyFont="1" applyFill="1" applyAlignment="1">
      <alignment horizontal="right"/>
    </xf>
    <xf numFmtId="170" fontId="1" fillId="0" borderId="0" xfId="0" applyNumberFormat="1" applyFont="1" applyFill="1"/>
    <xf numFmtId="170" fontId="0" fillId="0" borderId="0" xfId="0" applyNumberFormat="1" applyFill="1"/>
    <xf numFmtId="164" fontId="2" fillId="0" borderId="0" xfId="0" applyNumberFormat="1" applyFont="1" applyFill="1" applyProtection="1"/>
    <xf numFmtId="10" fontId="21" fillId="0" borderId="0" xfId="27" applyNumberFormat="1" applyFont="1" applyFill="1" applyBorder="1" applyProtection="1"/>
    <xf numFmtId="43" fontId="21" fillId="0" borderId="0" xfId="2" applyFont="1" applyFill="1" applyBorder="1" applyProtection="1"/>
    <xf numFmtId="37" fontId="40" fillId="0" borderId="0" xfId="0" applyFont="1" applyFill="1" applyBorder="1"/>
    <xf numFmtId="37" fontId="2" fillId="0" borderId="5" xfId="0" quotePrefix="1" applyNumberFormat="1" applyFont="1" applyFill="1" applyBorder="1" applyAlignment="1" applyProtection="1">
      <alignment horizontal="center"/>
    </xf>
    <xf numFmtId="170" fontId="2" fillId="0" borderId="0" xfId="0" applyNumberFormat="1" applyFont="1" applyFill="1"/>
    <xf numFmtId="10" fontId="2" fillId="0" borderId="0" xfId="0" applyNumberFormat="1" applyFont="1" applyFill="1" applyBorder="1"/>
    <xf numFmtId="177" fontId="21" fillId="0" borderId="0" xfId="27" applyNumberFormat="1" applyFont="1" applyFill="1" applyBorder="1" applyProtection="1"/>
    <xf numFmtId="10" fontId="2" fillId="0" borderId="0" xfId="27" applyNumberFormat="1" applyFont="1" applyFill="1" applyBorder="1" applyProtection="1"/>
    <xf numFmtId="37" fontId="2" fillId="0" borderId="0" xfId="0" quotePrefix="1" applyNumberFormat="1" applyFont="1" applyFill="1" applyBorder="1" applyAlignment="1" applyProtection="1">
      <alignment horizontal="right"/>
    </xf>
    <xf numFmtId="10" fontId="21" fillId="0" borderId="0" xfId="27" applyNumberFormat="1" applyFont="1" applyFill="1" applyBorder="1" applyAlignment="1">
      <alignment horizontal="center"/>
    </xf>
    <xf numFmtId="170" fontId="2" fillId="0" borderId="0" xfId="0" applyNumberFormat="1" applyFont="1" applyFill="1" applyAlignment="1">
      <alignment horizontal="right"/>
    </xf>
    <xf numFmtId="39" fontId="2" fillId="0" borderId="5" xfId="0" applyNumberFormat="1" applyFont="1" applyFill="1" applyBorder="1"/>
    <xf numFmtId="10" fontId="2" fillId="0" borderId="5" xfId="27" applyNumberFormat="1" applyFont="1" applyFill="1" applyBorder="1" applyAlignment="1">
      <alignment horizontal="right"/>
    </xf>
    <xf numFmtId="39" fontId="21" fillId="0" borderId="0" xfId="0" applyNumberFormat="1" applyFont="1" applyFill="1" applyBorder="1" applyProtection="1"/>
    <xf numFmtId="43" fontId="21" fillId="0" borderId="0" xfId="2" applyNumberFormat="1" applyFont="1" applyFill="1" applyBorder="1" applyProtection="1"/>
    <xf numFmtId="37" fontId="2" fillId="0" borderId="0" xfId="0" applyNumberFormat="1" applyFont="1" applyFill="1" applyBorder="1" applyAlignment="1" applyProtection="1">
      <alignment horizontal="center"/>
    </xf>
    <xf numFmtId="37" fontId="26" fillId="0" borderId="0" xfId="0" applyFont="1" applyFill="1" applyAlignment="1">
      <alignment horizontal="center"/>
    </xf>
    <xf numFmtId="10" fontId="21" fillId="0" borderId="0" xfId="0" applyNumberFormat="1" applyFont="1" applyFill="1" applyProtection="1"/>
    <xf numFmtId="37" fontId="27" fillId="0" borderId="5" xfId="0" applyNumberFormat="1" applyFont="1" applyFill="1" applyBorder="1" applyProtection="1"/>
    <xf numFmtId="171" fontId="21" fillId="0" borderId="0" xfId="0" applyNumberFormat="1" applyFont="1" applyFill="1" applyProtection="1"/>
    <xf numFmtId="43" fontId="21" fillId="0" borderId="0" xfId="2" applyFont="1" applyFill="1" applyProtection="1"/>
    <xf numFmtId="43" fontId="21" fillId="0" borderId="0" xfId="2" applyNumberFormat="1" applyFont="1" applyFill="1" applyProtection="1"/>
    <xf numFmtId="14" fontId="7" fillId="0" borderId="0" xfId="0" applyNumberFormat="1" applyFont="1" applyFill="1"/>
    <xf numFmtId="37" fontId="2" fillId="0" borderId="0" xfId="0" applyNumberFormat="1" applyFont="1" applyFill="1" applyAlignment="1" applyProtection="1">
      <alignment vertical="center"/>
    </xf>
    <xf numFmtId="37" fontId="21" fillId="0" borderId="0" xfId="0" applyNumberFormat="1" applyFont="1" applyFill="1" applyAlignment="1" applyProtection="1">
      <alignment vertical="center"/>
    </xf>
    <xf numFmtId="14" fontId="21" fillId="0" borderId="0" xfId="0" applyNumberFormat="1" applyFont="1" applyFill="1" applyProtection="1"/>
    <xf numFmtId="10" fontId="21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174" fontId="27" fillId="0" borderId="0" xfId="0" applyNumberFormat="1" applyFont="1" applyFill="1" applyAlignment="1">
      <alignment horizontal="right"/>
    </xf>
    <xf numFmtId="0" fontId="21" fillId="0" borderId="0" xfId="20" applyFont="1" applyFill="1"/>
    <xf numFmtId="17" fontId="2" fillId="0" borderId="0" xfId="18" applyNumberFormat="1" applyFont="1" applyFill="1" applyBorder="1"/>
    <xf numFmtId="170" fontId="2" fillId="0" borderId="0" xfId="0" quotePrefix="1" applyNumberFormat="1" applyFont="1" applyFill="1" applyAlignment="1">
      <alignment horizontal="right"/>
    </xf>
    <xf numFmtId="14" fontId="29" fillId="0" borderId="0" xfId="2" applyNumberFormat="1" applyFont="1" applyFill="1"/>
    <xf numFmtId="14" fontId="29" fillId="0" borderId="0" xfId="20" applyNumberFormat="1" applyFont="1" applyFill="1"/>
    <xf numFmtId="168" fontId="29" fillId="0" borderId="0" xfId="3" applyNumberFormat="1" applyFont="1" applyFill="1"/>
    <xf numFmtId="43" fontId="29" fillId="0" borderId="0" xfId="2" applyFont="1" applyFill="1"/>
  </cellXfs>
  <cellStyles count="39">
    <cellStyle name="7" xfId="1"/>
    <cellStyle name="Comma" xfId="2" builtinId="3"/>
    <cellStyle name="Currency" xfId="3" builtinId="4"/>
    <cellStyle name="Custom - Style1" xfId="4"/>
    <cellStyle name="Custom - Style8" xfId="5"/>
    <cellStyle name="Data   - Style2" xfId="6"/>
    <cellStyle name="Labels - Style3" xfId="7"/>
    <cellStyle name="Normal" xfId="0" builtinId="0"/>
    <cellStyle name="Normal - Style1" xfId="8"/>
    <cellStyle name="Normal - Style2" xfId="9"/>
    <cellStyle name="Normal - Style3" xfId="10"/>
    <cellStyle name="Normal - Style4" xfId="11"/>
    <cellStyle name="Normal - Style5" xfId="12"/>
    <cellStyle name="Normal - Style6" xfId="13"/>
    <cellStyle name="Normal - Style7" xfId="14"/>
    <cellStyle name="Normal - Style8" xfId="15"/>
    <cellStyle name="Normal_2005 09 AIF  WORKING COPY" xfId="16"/>
    <cellStyle name="Normal_2006 DEC TY TN LEAD LAG" xfId="17"/>
    <cellStyle name="Normal_Cost of Capital" xfId="18"/>
    <cellStyle name="Normal_LL_Cotten" xfId="19"/>
    <cellStyle name="Normal_Missouri Study ending 9-30-05" xfId="20"/>
    <cellStyle name="Normal_pr schedule" xfId="38"/>
    <cellStyle name="Normal_'Weather Adj FY96 Kansas" xfId="21"/>
    <cellStyle name="Output Amounts" xfId="22"/>
    <cellStyle name="Output Column Headings" xfId="23"/>
    <cellStyle name="Output Line Items" xfId="24"/>
    <cellStyle name="Output Report Heading" xfId="25"/>
    <cellStyle name="Output Report Title" xfId="26"/>
    <cellStyle name="Percent" xfId="27" builtinId="5"/>
    <cellStyle name="Reset  - Style4" xfId="28"/>
    <cellStyle name="Reset  - Style7" xfId="29"/>
    <cellStyle name="Table  - Style5" xfId="30"/>
    <cellStyle name="Table  - Style6" xfId="31"/>
    <cellStyle name="Title  - Style1" xfId="32"/>
    <cellStyle name="Title  - Style6" xfId="33"/>
    <cellStyle name="TotCol - Style5" xfId="34"/>
    <cellStyle name="TotCol - Style7" xfId="35"/>
    <cellStyle name="TotRow - Style4" xfId="36"/>
    <cellStyle name="TotRow - Style8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evenue%20Requirements\Mid-States\TENNESSEE\2007%20Rate%20Case\RATE%20BASE\CWC\2006%20DEC%20TY%20TN%20LEAD%20LA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CWC3%20Gas%20Purchase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CWC4%20Payroll%20Schedul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CWC4%20Check%20Clearing%20Lag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WP%205.1%20Accounts%20Payable%20Sampl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17%20KY%20Rate%20Case/CWC/Relied%20Upons/WP%205-1%20Accounts%20Payable%20Samp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CWC6%20Ad%20Valorem%20Tax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CWC6%20Taxes%20Property%20and%20Oth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CWC9%20LT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18%20KY%20Rate%20Case/2018%20KY%20Rev%20Req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18%20KY%20Rate%20Case/Relied%20Upons/OM%20for%20KY-2018%20c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CWC6%20Pass%20Through%20Taxes%20Pai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CWC2%20Read%20to%20Billing%20La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17%20KY%20Rate%20Case/CWC/Relied%20Upons/CWC2%20Bank%20La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WP%202.1%20Daily%20Accounts%20Receivabl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KMD%20Income%20Statement%20TYE%20June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elied%20Upons/WP%202.2%20Pass%20Through%20Taxes%20Bil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CH 1"/>
      <sheetName val="SCH 2"/>
      <sheetName val="WP 2-1"/>
      <sheetName val="WP 2-2"/>
      <sheetName val="WP 2-3"/>
      <sheetName val="SCH 3"/>
      <sheetName val="SCH 4"/>
      <sheetName val="SCH 5"/>
      <sheetName val="WP 5-1"/>
      <sheetName val="WP 5-2"/>
      <sheetName val="WP 5-3"/>
      <sheetName val="SCH 6"/>
    </sheetNames>
    <sheetDataSet>
      <sheetData sheetId="0" refreshError="1">
        <row r="7">
          <cell r="C7" t="str">
            <v>Atmos Energy Corporation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</sheetNames>
    <sheetDataSet>
      <sheetData sheetId="0">
        <row r="7">
          <cell r="C7" t="str">
            <v>Antle Operating Company Inc.</v>
          </cell>
          <cell r="E7">
            <v>42887</v>
          </cell>
          <cell r="F7">
            <v>42916</v>
          </cell>
          <cell r="H7">
            <v>42935</v>
          </cell>
          <cell r="J7">
            <v>42940</v>
          </cell>
          <cell r="M7">
            <v>3905.64</v>
          </cell>
        </row>
        <row r="8">
          <cell r="C8" t="str">
            <v>Centerpoint Energy Services Inc</v>
          </cell>
          <cell r="E8">
            <v>42887</v>
          </cell>
          <cell r="F8">
            <v>42916</v>
          </cell>
          <cell r="H8">
            <v>42936</v>
          </cell>
          <cell r="J8">
            <v>42941</v>
          </cell>
          <cell r="M8">
            <v>4515901.6100000003</v>
          </cell>
        </row>
        <row r="9">
          <cell r="C9" t="str">
            <v>Centerpoint Energy Services Inc</v>
          </cell>
          <cell r="E9">
            <v>42887</v>
          </cell>
          <cell r="F9">
            <v>42916</v>
          </cell>
          <cell r="H9">
            <v>42935</v>
          </cell>
          <cell r="J9">
            <v>42941</v>
          </cell>
          <cell r="M9">
            <v>91592.88</v>
          </cell>
        </row>
        <row r="10">
          <cell r="C10" t="str">
            <v>Har Ken Agent OK</v>
          </cell>
          <cell r="E10">
            <v>42887</v>
          </cell>
          <cell r="F10">
            <v>42916</v>
          </cell>
          <cell r="H10">
            <v>42935</v>
          </cell>
          <cell r="J10">
            <v>42940</v>
          </cell>
          <cell r="M10">
            <v>392</v>
          </cell>
        </row>
        <row r="11">
          <cell r="C11" t="str">
            <v>Midwestern Gas Transmission</v>
          </cell>
          <cell r="E11">
            <v>42887</v>
          </cell>
          <cell r="F11">
            <v>42916</v>
          </cell>
          <cell r="H11">
            <v>42927</v>
          </cell>
          <cell r="J11">
            <v>42936</v>
          </cell>
          <cell r="M11">
            <v>612.46</v>
          </cell>
        </row>
        <row r="12">
          <cell r="C12" t="str">
            <v>Orbit Gas Transmission Inc</v>
          </cell>
          <cell r="E12">
            <v>42887</v>
          </cell>
          <cell r="F12">
            <v>42916</v>
          </cell>
          <cell r="H12">
            <v>42935</v>
          </cell>
          <cell r="J12">
            <v>42940</v>
          </cell>
          <cell r="M12">
            <v>1839.61</v>
          </cell>
        </row>
        <row r="13">
          <cell r="C13" t="str">
            <v>Tennessee Gas Pipeline Co</v>
          </cell>
          <cell r="E13">
            <v>42887</v>
          </cell>
          <cell r="F13">
            <v>42916</v>
          </cell>
          <cell r="H13">
            <v>42929</v>
          </cell>
          <cell r="J13">
            <v>42940</v>
          </cell>
          <cell r="M13">
            <v>182614.74</v>
          </cell>
        </row>
        <row r="14">
          <cell r="C14" t="str">
            <v>Texas Gas Transmission Corporation</v>
          </cell>
          <cell r="E14">
            <v>42887</v>
          </cell>
          <cell r="F14">
            <v>42916</v>
          </cell>
          <cell r="H14">
            <v>42928</v>
          </cell>
          <cell r="J14">
            <v>42940</v>
          </cell>
          <cell r="M14">
            <v>1190663.7</v>
          </cell>
        </row>
        <row r="15">
          <cell r="C15" t="str">
            <v>Trunkline Gas Company, LLC</v>
          </cell>
          <cell r="E15">
            <v>42887</v>
          </cell>
          <cell r="F15">
            <v>42916</v>
          </cell>
          <cell r="H15">
            <v>42927</v>
          </cell>
          <cell r="J15">
            <v>42936</v>
          </cell>
          <cell r="M15">
            <v>6661.04</v>
          </cell>
        </row>
        <row r="16">
          <cell r="C16" t="str">
            <v>United Energy Trading, LLC</v>
          </cell>
          <cell r="E16">
            <v>42887</v>
          </cell>
          <cell r="F16">
            <v>42916</v>
          </cell>
          <cell r="H16">
            <v>42935</v>
          </cell>
          <cell r="J16">
            <v>42941</v>
          </cell>
          <cell r="M16">
            <v>862162.67</v>
          </cell>
        </row>
        <row r="17">
          <cell r="C17" t="str">
            <v>Antle Operating Company Inc.</v>
          </cell>
          <cell r="E17">
            <v>42917</v>
          </cell>
          <cell r="F17">
            <v>42947</v>
          </cell>
          <cell r="H17">
            <v>42961</v>
          </cell>
          <cell r="J17">
            <v>42968</v>
          </cell>
          <cell r="M17">
            <v>3862.18</v>
          </cell>
        </row>
        <row r="18">
          <cell r="C18" t="str">
            <v>Centerpoint Energy Services Inc</v>
          </cell>
          <cell r="E18">
            <v>42917</v>
          </cell>
          <cell r="F18">
            <v>42947</v>
          </cell>
          <cell r="H18">
            <v>42961</v>
          </cell>
          <cell r="J18">
            <v>42972</v>
          </cell>
          <cell r="M18">
            <v>201.77</v>
          </cell>
        </row>
        <row r="19">
          <cell r="C19" t="str">
            <v>Centerpoint Energy Services Inc</v>
          </cell>
          <cell r="E19">
            <v>42917</v>
          </cell>
          <cell r="F19">
            <v>42947</v>
          </cell>
          <cell r="H19">
            <v>42961</v>
          </cell>
          <cell r="J19">
            <v>42972</v>
          </cell>
          <cell r="M19">
            <v>404.94</v>
          </cell>
        </row>
        <row r="20">
          <cell r="C20" t="str">
            <v>Centerpoint Energy Services Inc</v>
          </cell>
          <cell r="E20">
            <v>42917</v>
          </cell>
          <cell r="F20">
            <v>42947</v>
          </cell>
          <cell r="H20">
            <v>42961</v>
          </cell>
          <cell r="J20">
            <v>42972</v>
          </cell>
          <cell r="M20">
            <v>656.56</v>
          </cell>
        </row>
        <row r="21">
          <cell r="C21" t="str">
            <v>Centerpoint Energy Services Inc</v>
          </cell>
          <cell r="E21">
            <v>42917</v>
          </cell>
          <cell r="F21">
            <v>42947</v>
          </cell>
          <cell r="H21">
            <v>42971</v>
          </cell>
          <cell r="J21">
            <v>42972</v>
          </cell>
          <cell r="M21">
            <v>3426603.08</v>
          </cell>
        </row>
        <row r="22">
          <cell r="C22" t="str">
            <v>Centerpoint Energy Services Inc</v>
          </cell>
          <cell r="E22">
            <v>42917</v>
          </cell>
          <cell r="F22">
            <v>42947</v>
          </cell>
          <cell r="H22">
            <v>42963</v>
          </cell>
          <cell r="J22">
            <v>42972</v>
          </cell>
          <cell r="M22">
            <v>89302.15</v>
          </cell>
        </row>
        <row r="23">
          <cell r="C23" t="str">
            <v>Har Ken Agent OK</v>
          </cell>
          <cell r="E23">
            <v>42917</v>
          </cell>
          <cell r="F23">
            <v>42947</v>
          </cell>
          <cell r="H23">
            <v>42961</v>
          </cell>
          <cell r="J23">
            <v>42968</v>
          </cell>
          <cell r="M23">
            <v>284.85000000000002</v>
          </cell>
        </row>
        <row r="24">
          <cell r="C24" t="str">
            <v>Midwestern Gas Transmission</v>
          </cell>
          <cell r="E24">
            <v>42917</v>
          </cell>
          <cell r="F24">
            <v>42947</v>
          </cell>
          <cell r="H24">
            <v>42961</v>
          </cell>
          <cell r="J24">
            <v>42964</v>
          </cell>
          <cell r="M24">
            <v>600.15</v>
          </cell>
        </row>
        <row r="25">
          <cell r="C25" t="str">
            <v>Orbit Gas Transmission Inc</v>
          </cell>
          <cell r="E25">
            <v>42917</v>
          </cell>
          <cell r="F25">
            <v>42947</v>
          </cell>
          <cell r="H25">
            <v>42961</v>
          </cell>
          <cell r="J25">
            <v>42968</v>
          </cell>
          <cell r="M25">
            <v>2099.58</v>
          </cell>
        </row>
        <row r="26">
          <cell r="C26" t="str">
            <v>Tennessee Gas Pipeline Co</v>
          </cell>
          <cell r="E26">
            <v>42917</v>
          </cell>
          <cell r="F26">
            <v>42947</v>
          </cell>
          <cell r="H26">
            <v>42957</v>
          </cell>
          <cell r="J26">
            <v>42968</v>
          </cell>
          <cell r="M26">
            <v>182614.74</v>
          </cell>
        </row>
        <row r="27">
          <cell r="C27" t="str">
            <v>Texas Gas Transmission Corporation</v>
          </cell>
          <cell r="E27">
            <v>42917</v>
          </cell>
          <cell r="F27">
            <v>42947</v>
          </cell>
          <cell r="H27">
            <v>42956</v>
          </cell>
          <cell r="J27">
            <v>42968</v>
          </cell>
          <cell r="M27">
            <v>1230352.49</v>
          </cell>
        </row>
        <row r="28">
          <cell r="C28" t="str">
            <v>Trunkline Gas Company, LLC</v>
          </cell>
          <cell r="E28">
            <v>42917</v>
          </cell>
          <cell r="F28">
            <v>42947</v>
          </cell>
          <cell r="H28">
            <v>42957</v>
          </cell>
          <cell r="J28">
            <v>42968</v>
          </cell>
          <cell r="M28">
            <v>6985.14</v>
          </cell>
        </row>
        <row r="29">
          <cell r="C29" t="str">
            <v>United Energy Trading, LLC</v>
          </cell>
          <cell r="E29">
            <v>42917</v>
          </cell>
          <cell r="F29">
            <v>42947</v>
          </cell>
          <cell r="H29">
            <v>42970</v>
          </cell>
          <cell r="J29">
            <v>42972</v>
          </cell>
          <cell r="M29">
            <v>669330.65</v>
          </cell>
        </row>
        <row r="30">
          <cell r="C30" t="str">
            <v>Antle Operating Company Inc.</v>
          </cell>
          <cell r="E30">
            <v>42948</v>
          </cell>
          <cell r="F30">
            <v>42978</v>
          </cell>
          <cell r="H30">
            <v>42996</v>
          </cell>
          <cell r="J30">
            <v>43000</v>
          </cell>
          <cell r="M30">
            <v>4539.58</v>
          </cell>
        </row>
        <row r="31">
          <cell r="C31" t="str">
            <v>Centerpoint Energy Services Inc</v>
          </cell>
          <cell r="E31">
            <v>42948</v>
          </cell>
          <cell r="F31">
            <v>42978</v>
          </cell>
          <cell r="H31">
            <v>43000</v>
          </cell>
          <cell r="J31">
            <v>43003</v>
          </cell>
          <cell r="M31">
            <v>3607778.87</v>
          </cell>
        </row>
        <row r="32">
          <cell r="C32" t="str">
            <v>Centerpoint Energy Services Inc</v>
          </cell>
          <cell r="E32">
            <v>42948</v>
          </cell>
          <cell r="F32">
            <v>42978</v>
          </cell>
          <cell r="H32">
            <v>42997</v>
          </cell>
          <cell r="J32">
            <v>43003</v>
          </cell>
          <cell r="M32">
            <v>86023.34</v>
          </cell>
        </row>
        <row r="33">
          <cell r="C33" t="str">
            <v>Har Ken Agent OK</v>
          </cell>
          <cell r="E33">
            <v>42948</v>
          </cell>
          <cell r="F33">
            <v>42978</v>
          </cell>
          <cell r="H33">
            <v>42996</v>
          </cell>
          <cell r="J33">
            <v>43000</v>
          </cell>
          <cell r="M33">
            <v>356.1</v>
          </cell>
        </row>
        <row r="34">
          <cell r="C34" t="str">
            <v>Orbit Gas Transmission Inc</v>
          </cell>
          <cell r="E34">
            <v>42948</v>
          </cell>
          <cell r="F34">
            <v>42978</v>
          </cell>
          <cell r="H34">
            <v>42996</v>
          </cell>
          <cell r="J34">
            <v>43000</v>
          </cell>
          <cell r="M34">
            <v>2510.52</v>
          </cell>
        </row>
        <row r="35">
          <cell r="C35" t="str">
            <v>Tennessee Gas Pipeline Co</v>
          </cell>
          <cell r="E35">
            <v>42948</v>
          </cell>
          <cell r="F35">
            <v>42978</v>
          </cell>
          <cell r="H35">
            <v>42991</v>
          </cell>
          <cell r="J35">
            <v>43003</v>
          </cell>
          <cell r="M35">
            <v>182614.74</v>
          </cell>
        </row>
        <row r="36">
          <cell r="C36" t="str">
            <v>Texas Gas Transmission Corporation</v>
          </cell>
          <cell r="E36">
            <v>42948</v>
          </cell>
          <cell r="F36">
            <v>42978</v>
          </cell>
          <cell r="H36">
            <v>42991</v>
          </cell>
          <cell r="J36">
            <v>43000</v>
          </cell>
          <cell r="M36">
            <v>1230352.49</v>
          </cell>
        </row>
        <row r="37">
          <cell r="C37" t="str">
            <v>Trunkline Gas Company, LLC</v>
          </cell>
          <cell r="E37">
            <v>42948</v>
          </cell>
          <cell r="F37">
            <v>42978</v>
          </cell>
          <cell r="H37">
            <v>42991</v>
          </cell>
          <cell r="J37">
            <v>42998</v>
          </cell>
          <cell r="M37">
            <v>6942.08</v>
          </cell>
        </row>
        <row r="38">
          <cell r="C38" t="str">
            <v>United Energy Trading, LLC</v>
          </cell>
          <cell r="E38">
            <v>42948</v>
          </cell>
          <cell r="F38">
            <v>42978</v>
          </cell>
          <cell r="H38">
            <v>42999</v>
          </cell>
          <cell r="J38">
            <v>43003</v>
          </cell>
          <cell r="M38">
            <v>625449.81999999995</v>
          </cell>
        </row>
        <row r="39">
          <cell r="C39" t="str">
            <v>Antle Operating Company Inc.</v>
          </cell>
          <cell r="E39">
            <v>42979</v>
          </cell>
          <cell r="F39">
            <v>43008</v>
          </cell>
          <cell r="H39">
            <v>43024</v>
          </cell>
          <cell r="J39">
            <v>43028</v>
          </cell>
          <cell r="M39">
            <v>3762</v>
          </cell>
        </row>
        <row r="40">
          <cell r="C40" t="str">
            <v>Centerpoint Energy Services Inc</v>
          </cell>
          <cell r="E40">
            <v>42979</v>
          </cell>
          <cell r="F40">
            <v>43008</v>
          </cell>
          <cell r="H40">
            <v>43032</v>
          </cell>
          <cell r="J40">
            <v>43033</v>
          </cell>
          <cell r="M40">
            <v>3771122.56</v>
          </cell>
        </row>
        <row r="41">
          <cell r="C41" t="str">
            <v>Centerpoint Energy Services Inc</v>
          </cell>
          <cell r="E41">
            <v>42979</v>
          </cell>
          <cell r="F41">
            <v>43008</v>
          </cell>
          <cell r="H41">
            <v>43031</v>
          </cell>
          <cell r="J41">
            <v>43033</v>
          </cell>
          <cell r="M41">
            <v>82668.710000000006</v>
          </cell>
        </row>
        <row r="42">
          <cell r="C42" t="str">
            <v>Har Ken Agent OK</v>
          </cell>
          <cell r="E42">
            <v>42979</v>
          </cell>
          <cell r="F42">
            <v>43008</v>
          </cell>
          <cell r="H42">
            <v>43024</v>
          </cell>
          <cell r="J42">
            <v>43028</v>
          </cell>
          <cell r="M42">
            <v>342.5</v>
          </cell>
        </row>
        <row r="43">
          <cell r="C43" t="str">
            <v>Orbit Gas Transmission Inc</v>
          </cell>
          <cell r="E43">
            <v>42979</v>
          </cell>
          <cell r="F43">
            <v>43008</v>
          </cell>
          <cell r="H43">
            <v>43024</v>
          </cell>
          <cell r="J43">
            <v>43028</v>
          </cell>
          <cell r="M43">
            <v>3864.68</v>
          </cell>
        </row>
        <row r="44">
          <cell r="C44" t="str">
            <v>Tennessee Gas Pipeline Co</v>
          </cell>
          <cell r="E44">
            <v>42979</v>
          </cell>
          <cell r="F44">
            <v>43008</v>
          </cell>
          <cell r="H44">
            <v>43020</v>
          </cell>
          <cell r="J44">
            <v>43031</v>
          </cell>
          <cell r="M44">
            <v>182614.74</v>
          </cell>
        </row>
        <row r="45">
          <cell r="C45" t="str">
            <v>Texas Gas Transmission Corporation</v>
          </cell>
          <cell r="E45">
            <v>42979</v>
          </cell>
          <cell r="F45">
            <v>43008</v>
          </cell>
          <cell r="H45">
            <v>43018</v>
          </cell>
          <cell r="J45">
            <v>43028</v>
          </cell>
          <cell r="M45">
            <v>1190663.7</v>
          </cell>
        </row>
        <row r="46">
          <cell r="C46" t="str">
            <v>Trunkline Gas Company, LLC</v>
          </cell>
          <cell r="E46">
            <v>42979</v>
          </cell>
          <cell r="F46">
            <v>43008</v>
          </cell>
          <cell r="H46">
            <v>43018</v>
          </cell>
          <cell r="J46">
            <v>43028</v>
          </cell>
          <cell r="M46">
            <v>6759.42</v>
          </cell>
        </row>
        <row r="47">
          <cell r="C47" t="str">
            <v>United Energy Trading, LLC</v>
          </cell>
          <cell r="E47">
            <v>42979</v>
          </cell>
          <cell r="F47">
            <v>43008</v>
          </cell>
          <cell r="H47">
            <v>43031</v>
          </cell>
          <cell r="J47">
            <v>43033</v>
          </cell>
          <cell r="M47">
            <v>659194.1</v>
          </cell>
        </row>
        <row r="48">
          <cell r="C48" t="str">
            <v>Antle Operating Company Inc.</v>
          </cell>
          <cell r="E48">
            <v>43009</v>
          </cell>
          <cell r="F48">
            <v>43039</v>
          </cell>
          <cell r="H48">
            <v>43053</v>
          </cell>
          <cell r="J48">
            <v>43061</v>
          </cell>
          <cell r="M48">
            <v>3887.38</v>
          </cell>
        </row>
        <row r="49">
          <cell r="C49" t="str">
            <v>Centerpoint Energy Services Inc</v>
          </cell>
          <cell r="E49">
            <v>43009</v>
          </cell>
          <cell r="F49">
            <v>43039</v>
          </cell>
          <cell r="H49">
            <v>43060</v>
          </cell>
          <cell r="J49">
            <v>43066</v>
          </cell>
          <cell r="M49">
            <v>5384616.6699999999</v>
          </cell>
        </row>
        <row r="50">
          <cell r="C50" t="str">
            <v>Centerpoint Energy Services Inc</v>
          </cell>
          <cell r="E50">
            <v>43009</v>
          </cell>
          <cell r="F50">
            <v>43039</v>
          </cell>
          <cell r="H50">
            <v>43059</v>
          </cell>
          <cell r="J50">
            <v>43066</v>
          </cell>
          <cell r="M50">
            <v>85471.62</v>
          </cell>
        </row>
        <row r="51">
          <cell r="C51" t="str">
            <v>Har Ken Agent OK</v>
          </cell>
          <cell r="E51">
            <v>43009</v>
          </cell>
          <cell r="F51">
            <v>43039</v>
          </cell>
          <cell r="H51">
            <v>43053</v>
          </cell>
          <cell r="J51">
            <v>43061</v>
          </cell>
          <cell r="M51">
            <v>375.76</v>
          </cell>
        </row>
        <row r="52">
          <cell r="C52" t="str">
            <v>Midwestern Gas Transmission</v>
          </cell>
          <cell r="E52">
            <v>43009</v>
          </cell>
          <cell r="F52">
            <v>43039</v>
          </cell>
          <cell r="H52">
            <v>43053</v>
          </cell>
          <cell r="J52">
            <v>43087</v>
          </cell>
          <cell r="M52">
            <v>-374.78</v>
          </cell>
        </row>
        <row r="53">
          <cell r="C53" t="str">
            <v>Orbit Gas Transmission Inc</v>
          </cell>
          <cell r="E53">
            <v>43009</v>
          </cell>
          <cell r="F53">
            <v>43039</v>
          </cell>
          <cell r="H53">
            <v>43053</v>
          </cell>
          <cell r="J53">
            <v>43060</v>
          </cell>
          <cell r="M53">
            <v>685.03</v>
          </cell>
        </row>
        <row r="54">
          <cell r="C54" t="str">
            <v>Tennessee Gas Pipeline Co</v>
          </cell>
          <cell r="E54">
            <v>43009</v>
          </cell>
          <cell r="F54">
            <v>43039</v>
          </cell>
          <cell r="H54">
            <v>43053</v>
          </cell>
          <cell r="J54">
            <v>43059</v>
          </cell>
          <cell r="M54">
            <v>203939.34</v>
          </cell>
        </row>
        <row r="55">
          <cell r="C55" t="str">
            <v>Texas Gas Transmission Corporation</v>
          </cell>
          <cell r="E55">
            <v>43009</v>
          </cell>
          <cell r="F55">
            <v>43039</v>
          </cell>
          <cell r="H55">
            <v>43053</v>
          </cell>
          <cell r="J55">
            <v>43059</v>
          </cell>
          <cell r="M55">
            <v>1621371.92</v>
          </cell>
        </row>
        <row r="56">
          <cell r="C56" t="str">
            <v>Trunkline Gas Company, LLC</v>
          </cell>
          <cell r="E56">
            <v>43009</v>
          </cell>
          <cell r="F56">
            <v>43039</v>
          </cell>
          <cell r="H56">
            <v>43054</v>
          </cell>
          <cell r="J56">
            <v>43059</v>
          </cell>
          <cell r="M56">
            <v>6752.89</v>
          </cell>
        </row>
        <row r="57">
          <cell r="C57" t="str">
            <v>United Energy Trading, LLC</v>
          </cell>
          <cell r="E57">
            <v>43009</v>
          </cell>
          <cell r="F57">
            <v>43039</v>
          </cell>
          <cell r="H57">
            <v>43060</v>
          </cell>
          <cell r="J57">
            <v>43066</v>
          </cell>
          <cell r="M57">
            <v>880245.91</v>
          </cell>
        </row>
        <row r="58">
          <cell r="C58" t="str">
            <v>Antle Operating Company Inc.</v>
          </cell>
          <cell r="E58">
            <v>43040</v>
          </cell>
          <cell r="F58">
            <v>43069</v>
          </cell>
          <cell r="H58">
            <v>43083</v>
          </cell>
          <cell r="J58">
            <v>43087</v>
          </cell>
          <cell r="M58">
            <v>3822</v>
          </cell>
        </row>
        <row r="59">
          <cell r="C59" t="str">
            <v>Centerpoint Energy Services Inc</v>
          </cell>
          <cell r="E59">
            <v>43040</v>
          </cell>
          <cell r="F59">
            <v>43069</v>
          </cell>
          <cell r="H59">
            <v>43090</v>
          </cell>
          <cell r="J59">
            <v>43095</v>
          </cell>
          <cell r="M59">
            <v>2785341.33</v>
          </cell>
        </row>
        <row r="60">
          <cell r="C60" t="str">
            <v>Centerpoint Energy Services Inc</v>
          </cell>
          <cell r="E60">
            <v>43040</v>
          </cell>
          <cell r="F60">
            <v>43069</v>
          </cell>
          <cell r="H60">
            <v>43087</v>
          </cell>
          <cell r="J60">
            <v>43095</v>
          </cell>
          <cell r="M60">
            <v>150815.46</v>
          </cell>
        </row>
        <row r="61">
          <cell r="C61" t="str">
            <v>Har Ken Agent OK</v>
          </cell>
          <cell r="E61">
            <v>43040</v>
          </cell>
          <cell r="F61">
            <v>43069</v>
          </cell>
          <cell r="H61">
            <v>43083</v>
          </cell>
          <cell r="J61">
            <v>43087</v>
          </cell>
          <cell r="M61">
            <v>299.70999999999998</v>
          </cell>
        </row>
        <row r="62">
          <cell r="C62" t="str">
            <v>Midwestern Gas Transmission</v>
          </cell>
          <cell r="E62">
            <v>43040</v>
          </cell>
          <cell r="F62">
            <v>43069</v>
          </cell>
          <cell r="H62">
            <v>43082</v>
          </cell>
          <cell r="J62">
            <v>43087</v>
          </cell>
          <cell r="M62">
            <v>1179.1500000000001</v>
          </cell>
        </row>
        <row r="63">
          <cell r="C63" t="str">
            <v>Orbit Gas Transmission Inc</v>
          </cell>
          <cell r="E63">
            <v>43040</v>
          </cell>
          <cell r="F63">
            <v>43069</v>
          </cell>
          <cell r="H63">
            <v>43083</v>
          </cell>
          <cell r="J63">
            <v>43087</v>
          </cell>
          <cell r="M63">
            <v>744.32</v>
          </cell>
        </row>
        <row r="64">
          <cell r="C64" t="str">
            <v>Tennessee Gas Pipeline Co</v>
          </cell>
          <cell r="E64">
            <v>43040</v>
          </cell>
          <cell r="F64">
            <v>43069</v>
          </cell>
          <cell r="H64">
            <v>43083</v>
          </cell>
          <cell r="J64">
            <v>43091</v>
          </cell>
          <cell r="M64">
            <v>406544.04</v>
          </cell>
        </row>
        <row r="65">
          <cell r="C65" t="str">
            <v>Texas Gas Transmission Corporation</v>
          </cell>
          <cell r="E65">
            <v>43040</v>
          </cell>
          <cell r="F65">
            <v>43069</v>
          </cell>
          <cell r="H65">
            <v>43082</v>
          </cell>
          <cell r="J65">
            <v>43090</v>
          </cell>
          <cell r="M65">
            <v>1717703.8</v>
          </cell>
        </row>
        <row r="66">
          <cell r="C66" t="str">
            <v>Trunkline Gas Company, LLC</v>
          </cell>
          <cell r="E66">
            <v>43040</v>
          </cell>
          <cell r="F66">
            <v>43069</v>
          </cell>
          <cell r="H66">
            <v>43084</v>
          </cell>
          <cell r="J66">
            <v>43089</v>
          </cell>
          <cell r="M66">
            <v>29594.87</v>
          </cell>
        </row>
        <row r="67">
          <cell r="C67" t="str">
            <v>United Energy Trading, LLC</v>
          </cell>
          <cell r="E67">
            <v>43040</v>
          </cell>
          <cell r="F67">
            <v>43069</v>
          </cell>
          <cell r="H67">
            <v>43090</v>
          </cell>
          <cell r="J67">
            <v>43095</v>
          </cell>
          <cell r="M67">
            <v>147435.57</v>
          </cell>
        </row>
        <row r="68">
          <cell r="C68" t="str">
            <v>Antle Operating Company Inc.</v>
          </cell>
          <cell r="E68">
            <v>43070</v>
          </cell>
          <cell r="F68">
            <v>43100</v>
          </cell>
          <cell r="H68">
            <v>43117</v>
          </cell>
          <cell r="J68">
            <v>43126</v>
          </cell>
          <cell r="M68">
            <v>2351.2600000000002</v>
          </cell>
        </row>
        <row r="69">
          <cell r="C69" t="str">
            <v>Centerpoint Energy Services Inc</v>
          </cell>
          <cell r="E69">
            <v>43070</v>
          </cell>
          <cell r="F69">
            <v>43100</v>
          </cell>
          <cell r="H69">
            <v>43124</v>
          </cell>
          <cell r="J69">
            <v>43125</v>
          </cell>
          <cell r="M69">
            <v>5748155.1799999997</v>
          </cell>
        </row>
        <row r="70">
          <cell r="C70" t="str">
            <v>Centerpoint Energy Services Inc</v>
          </cell>
          <cell r="E70">
            <v>43070</v>
          </cell>
          <cell r="F70">
            <v>43100</v>
          </cell>
          <cell r="H70">
            <v>43124</v>
          </cell>
          <cell r="J70">
            <v>43125</v>
          </cell>
          <cell r="M70">
            <v>222787.64</v>
          </cell>
        </row>
        <row r="71">
          <cell r="C71" t="str">
            <v>Har Ken Agent OK</v>
          </cell>
          <cell r="E71">
            <v>43070</v>
          </cell>
          <cell r="F71">
            <v>43100</v>
          </cell>
          <cell r="H71">
            <v>43118</v>
          </cell>
          <cell r="J71">
            <v>43126</v>
          </cell>
          <cell r="M71">
            <v>617.04</v>
          </cell>
        </row>
        <row r="72">
          <cell r="C72" t="str">
            <v>Midwestern Gas Transmission</v>
          </cell>
          <cell r="E72">
            <v>43070</v>
          </cell>
          <cell r="F72">
            <v>43100</v>
          </cell>
          <cell r="H72">
            <v>43112</v>
          </cell>
          <cell r="J72">
            <v>43151</v>
          </cell>
          <cell r="M72">
            <v>-1281.5899999999999</v>
          </cell>
        </row>
        <row r="73">
          <cell r="C73" t="str">
            <v>Orbit Gas Transmission Inc</v>
          </cell>
          <cell r="E73">
            <v>43070</v>
          </cell>
          <cell r="F73">
            <v>43100</v>
          </cell>
          <cell r="H73">
            <v>43117</v>
          </cell>
          <cell r="J73">
            <v>43125</v>
          </cell>
          <cell r="M73">
            <v>700.19</v>
          </cell>
        </row>
        <row r="74">
          <cell r="C74" t="str">
            <v>Tennessee Gas Pipeline Co</v>
          </cell>
          <cell r="E74">
            <v>43070</v>
          </cell>
          <cell r="F74">
            <v>43100</v>
          </cell>
          <cell r="H74">
            <v>43111</v>
          </cell>
          <cell r="J74">
            <v>43122</v>
          </cell>
          <cell r="M74">
            <v>417206.94</v>
          </cell>
        </row>
        <row r="75">
          <cell r="C75" t="str">
            <v>Texas Gas Transmission Corporation</v>
          </cell>
          <cell r="E75">
            <v>43070</v>
          </cell>
          <cell r="F75">
            <v>43100</v>
          </cell>
          <cell r="H75">
            <v>43111</v>
          </cell>
          <cell r="J75">
            <v>43122</v>
          </cell>
          <cell r="M75">
            <v>1774373.66</v>
          </cell>
        </row>
        <row r="76">
          <cell r="C76" t="str">
            <v>Trunkline Gas Company, LLC</v>
          </cell>
          <cell r="E76">
            <v>43070</v>
          </cell>
          <cell r="F76">
            <v>43100</v>
          </cell>
          <cell r="H76">
            <v>43112</v>
          </cell>
          <cell r="J76">
            <v>43122</v>
          </cell>
          <cell r="M76">
            <v>41391.599999999999</v>
          </cell>
        </row>
        <row r="77">
          <cell r="C77" t="str">
            <v>United Energy Trading, LLC</v>
          </cell>
          <cell r="E77">
            <v>43070</v>
          </cell>
          <cell r="F77">
            <v>43100</v>
          </cell>
          <cell r="H77">
            <v>43124</v>
          </cell>
          <cell r="J77">
            <v>43125</v>
          </cell>
          <cell r="M77">
            <v>660840.34</v>
          </cell>
        </row>
        <row r="78">
          <cell r="C78" t="str">
            <v>Antle Operating Company Inc.</v>
          </cell>
          <cell r="E78">
            <v>43101</v>
          </cell>
          <cell r="F78">
            <v>43131</v>
          </cell>
          <cell r="H78">
            <v>43144</v>
          </cell>
          <cell r="J78">
            <v>43147</v>
          </cell>
          <cell r="M78">
            <v>3433.71</v>
          </cell>
        </row>
        <row r="79">
          <cell r="C79" t="str">
            <v>Centerpoint Energy Services Inc</v>
          </cell>
          <cell r="E79">
            <v>43101</v>
          </cell>
          <cell r="F79">
            <v>43131</v>
          </cell>
          <cell r="H79">
            <v>43154</v>
          </cell>
          <cell r="J79">
            <v>43157</v>
          </cell>
          <cell r="M79">
            <v>6427617.1200000001</v>
          </cell>
        </row>
        <row r="80">
          <cell r="C80" t="str">
            <v>Centerpoint Energy Services Inc</v>
          </cell>
          <cell r="E80">
            <v>43101</v>
          </cell>
          <cell r="F80">
            <v>43131</v>
          </cell>
          <cell r="H80">
            <v>43152</v>
          </cell>
          <cell r="J80">
            <v>43157</v>
          </cell>
          <cell r="M80">
            <v>362150.76</v>
          </cell>
        </row>
        <row r="81">
          <cell r="C81" t="str">
            <v>Har Ken Agent OK</v>
          </cell>
          <cell r="E81">
            <v>43101</v>
          </cell>
          <cell r="F81">
            <v>43131</v>
          </cell>
          <cell r="H81">
            <v>43144</v>
          </cell>
          <cell r="J81">
            <v>43147</v>
          </cell>
          <cell r="M81">
            <v>44.55</v>
          </cell>
        </row>
        <row r="82">
          <cell r="C82" t="str">
            <v>Midwestern Gas Transmission</v>
          </cell>
          <cell r="E82">
            <v>43101</v>
          </cell>
          <cell r="F82">
            <v>43131</v>
          </cell>
          <cell r="H82">
            <v>43147</v>
          </cell>
          <cell r="J82">
            <v>43151</v>
          </cell>
          <cell r="M82">
            <v>2083.63</v>
          </cell>
        </row>
        <row r="83">
          <cell r="C83" t="str">
            <v>Orbit Gas Transmission Inc</v>
          </cell>
          <cell r="E83">
            <v>43101</v>
          </cell>
          <cell r="F83">
            <v>43131</v>
          </cell>
          <cell r="H83">
            <v>43144</v>
          </cell>
          <cell r="J83">
            <v>43146</v>
          </cell>
          <cell r="M83">
            <v>584.74</v>
          </cell>
        </row>
        <row r="84">
          <cell r="C84" t="str">
            <v>Tennessee Gas Pipeline Co</v>
          </cell>
          <cell r="E84">
            <v>43101</v>
          </cell>
          <cell r="F84">
            <v>43131</v>
          </cell>
          <cell r="H84">
            <v>43144</v>
          </cell>
          <cell r="J84">
            <v>43153</v>
          </cell>
          <cell r="M84">
            <v>417206.94</v>
          </cell>
        </row>
        <row r="85">
          <cell r="C85" t="str">
            <v>Texas Gas Transmission Corporation</v>
          </cell>
          <cell r="E85">
            <v>43101</v>
          </cell>
          <cell r="F85">
            <v>43131</v>
          </cell>
          <cell r="H85">
            <v>43144</v>
          </cell>
          <cell r="J85">
            <v>43151</v>
          </cell>
          <cell r="M85">
            <v>1774373.66</v>
          </cell>
        </row>
        <row r="86">
          <cell r="C86" t="str">
            <v>Trunkline Gas Company, LLC</v>
          </cell>
          <cell r="E86">
            <v>43101</v>
          </cell>
          <cell r="F86">
            <v>43131</v>
          </cell>
          <cell r="H86">
            <v>43147</v>
          </cell>
          <cell r="J86">
            <v>43151</v>
          </cell>
          <cell r="M86">
            <v>25736.560000000001</v>
          </cell>
        </row>
        <row r="87">
          <cell r="C87" t="str">
            <v>United Energy Trading, LLC</v>
          </cell>
          <cell r="E87">
            <v>43101</v>
          </cell>
          <cell r="F87">
            <v>43131</v>
          </cell>
          <cell r="H87">
            <v>43152</v>
          </cell>
          <cell r="J87">
            <v>43157</v>
          </cell>
          <cell r="M87">
            <v>762803.65</v>
          </cell>
        </row>
        <row r="88">
          <cell r="C88" t="str">
            <v>Antle Operating Company Inc.</v>
          </cell>
          <cell r="E88">
            <v>43132</v>
          </cell>
          <cell r="F88">
            <v>43159</v>
          </cell>
          <cell r="H88">
            <v>43171</v>
          </cell>
          <cell r="J88">
            <v>43175</v>
          </cell>
          <cell r="M88">
            <v>3512.03</v>
          </cell>
        </row>
        <row r="89">
          <cell r="C89" t="str">
            <v>Centerpoint Energy Services Inc</v>
          </cell>
          <cell r="E89">
            <v>43132</v>
          </cell>
          <cell r="F89">
            <v>43159</v>
          </cell>
          <cell r="H89">
            <v>43182</v>
          </cell>
          <cell r="J89">
            <v>43185</v>
          </cell>
          <cell r="M89">
            <v>1729288.45</v>
          </cell>
        </row>
        <row r="90">
          <cell r="C90" t="str">
            <v>Centerpoint Energy Services Inc</v>
          </cell>
          <cell r="E90">
            <v>43132</v>
          </cell>
          <cell r="F90">
            <v>43159</v>
          </cell>
          <cell r="H90">
            <v>43174</v>
          </cell>
          <cell r="J90">
            <v>43185</v>
          </cell>
          <cell r="M90">
            <v>242273.28</v>
          </cell>
        </row>
        <row r="91">
          <cell r="C91" t="str">
            <v>Har Ken Agent OK</v>
          </cell>
          <cell r="E91">
            <v>43132</v>
          </cell>
          <cell r="F91">
            <v>43159</v>
          </cell>
          <cell r="H91">
            <v>43171</v>
          </cell>
          <cell r="J91">
            <v>43175</v>
          </cell>
          <cell r="M91">
            <v>314.73</v>
          </cell>
        </row>
        <row r="92">
          <cell r="C92" t="str">
            <v>Midwestern Gas Transmission</v>
          </cell>
          <cell r="E92">
            <v>43132</v>
          </cell>
          <cell r="F92">
            <v>43159</v>
          </cell>
          <cell r="H92">
            <v>43174</v>
          </cell>
          <cell r="J92">
            <v>43178</v>
          </cell>
          <cell r="M92">
            <v>522.53</v>
          </cell>
        </row>
        <row r="93">
          <cell r="C93" t="str">
            <v>Orbit Gas Transmission Inc</v>
          </cell>
          <cell r="E93">
            <v>43132</v>
          </cell>
          <cell r="F93">
            <v>43159</v>
          </cell>
          <cell r="H93">
            <v>43171</v>
          </cell>
          <cell r="J93">
            <v>43174</v>
          </cell>
          <cell r="M93">
            <v>865.48</v>
          </cell>
        </row>
        <row r="94">
          <cell r="C94" t="str">
            <v>Tennessee Gas Pipeline Co</v>
          </cell>
          <cell r="E94">
            <v>43132</v>
          </cell>
          <cell r="F94">
            <v>43159</v>
          </cell>
          <cell r="H94">
            <v>43172</v>
          </cell>
          <cell r="J94">
            <v>43181</v>
          </cell>
          <cell r="M94">
            <v>417206.94</v>
          </cell>
        </row>
        <row r="95">
          <cell r="C95" t="str">
            <v>Texas Gas Transmission Corporation</v>
          </cell>
          <cell r="E95">
            <v>43132</v>
          </cell>
          <cell r="F95">
            <v>43159</v>
          </cell>
          <cell r="H95">
            <v>43168</v>
          </cell>
          <cell r="J95">
            <v>43178</v>
          </cell>
          <cell r="M95">
            <v>1602660.08</v>
          </cell>
        </row>
        <row r="96">
          <cell r="C96" t="str">
            <v>Trunkline Gas Company, LLC</v>
          </cell>
          <cell r="E96">
            <v>43132</v>
          </cell>
          <cell r="F96">
            <v>43159</v>
          </cell>
          <cell r="H96">
            <v>43174</v>
          </cell>
          <cell r="J96">
            <v>43179</v>
          </cell>
          <cell r="M96">
            <v>29713.96</v>
          </cell>
        </row>
        <row r="97">
          <cell r="C97" t="str">
            <v>United Energy Trading, LLC</v>
          </cell>
          <cell r="E97">
            <v>43132</v>
          </cell>
          <cell r="F97">
            <v>43159</v>
          </cell>
          <cell r="H97">
            <v>43178</v>
          </cell>
          <cell r="J97">
            <v>43185</v>
          </cell>
          <cell r="M97">
            <v>417111.79</v>
          </cell>
        </row>
        <row r="98">
          <cell r="C98" t="str">
            <v>Antle Operating Company Inc.</v>
          </cell>
          <cell r="E98">
            <v>43160</v>
          </cell>
          <cell r="F98">
            <v>43190</v>
          </cell>
          <cell r="H98">
            <v>43200</v>
          </cell>
          <cell r="J98">
            <v>43208</v>
          </cell>
          <cell r="M98">
            <v>3019.52</v>
          </cell>
        </row>
        <row r="99">
          <cell r="C99" t="str">
            <v>Centerpoint Energy Services Inc</v>
          </cell>
          <cell r="E99">
            <v>43160</v>
          </cell>
          <cell r="F99">
            <v>43190</v>
          </cell>
          <cell r="H99">
            <v>43214</v>
          </cell>
          <cell r="J99">
            <v>43215</v>
          </cell>
          <cell r="M99">
            <v>641576.77</v>
          </cell>
        </row>
        <row r="100">
          <cell r="C100" t="str">
            <v>Centerpoint Energy Services Inc</v>
          </cell>
          <cell r="E100">
            <v>43160</v>
          </cell>
          <cell r="F100">
            <v>43190</v>
          </cell>
          <cell r="H100">
            <v>43214</v>
          </cell>
          <cell r="J100">
            <v>43215</v>
          </cell>
          <cell r="M100">
            <v>215436.33</v>
          </cell>
        </row>
        <row r="101">
          <cell r="C101" t="str">
            <v>Centerpoint Energy Services Inc</v>
          </cell>
          <cell r="E101">
            <v>43160</v>
          </cell>
          <cell r="F101">
            <v>43190</v>
          </cell>
          <cell r="H101">
            <v>43201</v>
          </cell>
          <cell r="J101">
            <v>43215</v>
          </cell>
          <cell r="M101">
            <v>-609.66</v>
          </cell>
        </row>
        <row r="102">
          <cell r="C102" t="str">
            <v>Centerpoint Energy Services Inc</v>
          </cell>
          <cell r="E102">
            <v>43160</v>
          </cell>
          <cell r="F102">
            <v>43190</v>
          </cell>
          <cell r="H102">
            <v>43201</v>
          </cell>
          <cell r="J102">
            <v>43215</v>
          </cell>
          <cell r="M102">
            <v>-2410.12</v>
          </cell>
        </row>
        <row r="103">
          <cell r="C103" t="str">
            <v>Har Ken Agent OK</v>
          </cell>
          <cell r="E103">
            <v>43160</v>
          </cell>
          <cell r="F103">
            <v>43190</v>
          </cell>
          <cell r="H103">
            <v>43200</v>
          </cell>
          <cell r="J103">
            <v>43208</v>
          </cell>
          <cell r="M103">
            <v>185.21</v>
          </cell>
        </row>
        <row r="104">
          <cell r="C104" t="str">
            <v>Orbit Gas Transmission Inc</v>
          </cell>
          <cell r="E104">
            <v>43160</v>
          </cell>
          <cell r="F104">
            <v>43190</v>
          </cell>
          <cell r="H104">
            <v>43200</v>
          </cell>
          <cell r="J104">
            <v>43207</v>
          </cell>
          <cell r="M104">
            <v>704.32</v>
          </cell>
        </row>
        <row r="105">
          <cell r="C105" t="str">
            <v>Tennessee Gas Pipeline Co</v>
          </cell>
          <cell r="E105">
            <v>43160</v>
          </cell>
          <cell r="F105">
            <v>43190</v>
          </cell>
          <cell r="H105">
            <v>43201</v>
          </cell>
          <cell r="J105">
            <v>43213</v>
          </cell>
          <cell r="M105">
            <v>406544.04</v>
          </cell>
        </row>
        <row r="106">
          <cell r="C106" t="str">
            <v>Texas Gas Transmission Corporation</v>
          </cell>
          <cell r="E106">
            <v>43160</v>
          </cell>
          <cell r="F106">
            <v>43190</v>
          </cell>
          <cell r="H106">
            <v>43200</v>
          </cell>
          <cell r="J106">
            <v>43210</v>
          </cell>
          <cell r="M106">
            <v>1768590.61</v>
          </cell>
        </row>
        <row r="107">
          <cell r="C107" t="str">
            <v>Trunkline Gas Company, LLC</v>
          </cell>
          <cell r="E107">
            <v>43160</v>
          </cell>
          <cell r="F107">
            <v>43190</v>
          </cell>
          <cell r="H107">
            <v>43206</v>
          </cell>
          <cell r="J107">
            <v>43210</v>
          </cell>
          <cell r="M107">
            <v>33068.39</v>
          </cell>
        </row>
        <row r="108">
          <cell r="C108" t="str">
            <v>United Energy Trading, LLC</v>
          </cell>
          <cell r="E108">
            <v>43160</v>
          </cell>
          <cell r="F108">
            <v>43190</v>
          </cell>
          <cell r="H108">
            <v>43206</v>
          </cell>
          <cell r="J108">
            <v>43215</v>
          </cell>
          <cell r="M108">
            <v>227583.76</v>
          </cell>
        </row>
        <row r="109">
          <cell r="C109" t="str">
            <v>Antle Operating Company Inc.</v>
          </cell>
          <cell r="E109">
            <v>43191</v>
          </cell>
          <cell r="F109">
            <v>43220</v>
          </cell>
          <cell r="H109">
            <v>43234</v>
          </cell>
          <cell r="J109">
            <v>43238</v>
          </cell>
          <cell r="M109">
            <v>3115.71</v>
          </cell>
        </row>
        <row r="110">
          <cell r="C110" t="str">
            <v>Centerpoint Energy Services Inc</v>
          </cell>
          <cell r="E110">
            <v>43191</v>
          </cell>
          <cell r="F110">
            <v>43220</v>
          </cell>
          <cell r="H110">
            <v>43237</v>
          </cell>
          <cell r="J110">
            <v>43245</v>
          </cell>
          <cell r="M110">
            <v>74146.070000000007</v>
          </cell>
        </row>
        <row r="111">
          <cell r="C111" t="str">
            <v>Centerpoint Energy Services Inc</v>
          </cell>
          <cell r="E111">
            <v>43191</v>
          </cell>
          <cell r="F111">
            <v>43220</v>
          </cell>
          <cell r="H111">
            <v>43251</v>
          </cell>
          <cell r="J111">
            <v>43276</v>
          </cell>
          <cell r="M111">
            <v>70.12</v>
          </cell>
        </row>
        <row r="112">
          <cell r="C112" t="str">
            <v>Centerpoint Energy Services Inc</v>
          </cell>
          <cell r="E112">
            <v>43191</v>
          </cell>
          <cell r="F112">
            <v>43220</v>
          </cell>
          <cell r="H112">
            <v>43244</v>
          </cell>
          <cell r="J112">
            <v>43245</v>
          </cell>
          <cell r="M112">
            <v>5136036.93</v>
          </cell>
        </row>
        <row r="113">
          <cell r="C113" t="str">
            <v>Centerpoint Energy Services Inc</v>
          </cell>
          <cell r="E113">
            <v>43191</v>
          </cell>
          <cell r="F113">
            <v>43220</v>
          </cell>
          <cell r="H113">
            <v>43251</v>
          </cell>
          <cell r="J113">
            <v>43276</v>
          </cell>
          <cell r="M113">
            <v>-458.03</v>
          </cell>
        </row>
        <row r="114">
          <cell r="C114" t="str">
            <v>Centerpoint Energy Services Inc</v>
          </cell>
          <cell r="E114">
            <v>43191</v>
          </cell>
          <cell r="F114">
            <v>43220</v>
          </cell>
          <cell r="H114">
            <v>43251</v>
          </cell>
          <cell r="J114">
            <v>43276</v>
          </cell>
          <cell r="M114">
            <v>59.61</v>
          </cell>
        </row>
        <row r="115">
          <cell r="C115" t="str">
            <v>Har Ken Agent OK</v>
          </cell>
          <cell r="E115">
            <v>43191</v>
          </cell>
          <cell r="F115">
            <v>43220</v>
          </cell>
          <cell r="H115">
            <v>43234</v>
          </cell>
          <cell r="J115">
            <v>43238</v>
          </cell>
          <cell r="M115">
            <v>489.32</v>
          </cell>
        </row>
        <row r="116">
          <cell r="C116" t="str">
            <v>Orbit Gas Transmission Inc</v>
          </cell>
          <cell r="E116">
            <v>43191</v>
          </cell>
          <cell r="F116">
            <v>43220</v>
          </cell>
          <cell r="H116">
            <v>43234</v>
          </cell>
          <cell r="J116">
            <v>43237</v>
          </cell>
          <cell r="M116">
            <v>585.58000000000004</v>
          </cell>
        </row>
        <row r="117">
          <cell r="C117" t="str">
            <v>Tennessee Gas Pipeline Co</v>
          </cell>
          <cell r="E117">
            <v>43191</v>
          </cell>
          <cell r="F117">
            <v>43220</v>
          </cell>
          <cell r="H117">
            <v>43234</v>
          </cell>
          <cell r="J117">
            <v>43241</v>
          </cell>
          <cell r="M117">
            <v>289252.14</v>
          </cell>
        </row>
        <row r="118">
          <cell r="C118" t="str">
            <v>Texas Gas Transmission Corporation</v>
          </cell>
          <cell r="E118">
            <v>43191</v>
          </cell>
          <cell r="F118">
            <v>43220</v>
          </cell>
          <cell r="H118">
            <v>43234</v>
          </cell>
          <cell r="J118">
            <v>43241</v>
          </cell>
          <cell r="M118">
            <v>1520202.9</v>
          </cell>
        </row>
        <row r="119">
          <cell r="C119" t="str">
            <v>Trunkline Gas Company, LLC</v>
          </cell>
          <cell r="E119">
            <v>43191</v>
          </cell>
          <cell r="F119">
            <v>43220</v>
          </cell>
          <cell r="H119">
            <v>43237</v>
          </cell>
          <cell r="J119">
            <v>43241</v>
          </cell>
          <cell r="M119">
            <v>6756.67</v>
          </cell>
        </row>
        <row r="120">
          <cell r="C120" t="str">
            <v>United Energy Trading, LLC</v>
          </cell>
          <cell r="E120">
            <v>43191</v>
          </cell>
          <cell r="F120">
            <v>43220</v>
          </cell>
          <cell r="H120">
            <v>43243</v>
          </cell>
          <cell r="J120">
            <v>43245</v>
          </cell>
          <cell r="M120">
            <v>966809.08</v>
          </cell>
        </row>
        <row r="121">
          <cell r="C121" t="str">
            <v>Antle Operating Company Inc.</v>
          </cell>
          <cell r="E121">
            <v>43221</v>
          </cell>
          <cell r="F121">
            <v>43251</v>
          </cell>
          <cell r="H121">
            <v>43266</v>
          </cell>
          <cell r="J121">
            <v>43273</v>
          </cell>
          <cell r="M121">
            <v>3848.85</v>
          </cell>
        </row>
        <row r="122">
          <cell r="C122" t="str">
            <v>Centerpoint Energy Services Inc</v>
          </cell>
          <cell r="E122">
            <v>43221</v>
          </cell>
          <cell r="F122">
            <v>43251</v>
          </cell>
          <cell r="H122">
            <v>43273</v>
          </cell>
          <cell r="J122">
            <v>43276</v>
          </cell>
          <cell r="M122">
            <v>4185565.45</v>
          </cell>
        </row>
        <row r="123">
          <cell r="C123" t="str">
            <v>Centerpoint Energy Services Inc</v>
          </cell>
          <cell r="E123">
            <v>43221</v>
          </cell>
          <cell r="F123">
            <v>43251</v>
          </cell>
          <cell r="H123">
            <v>43271</v>
          </cell>
          <cell r="J123">
            <v>43276</v>
          </cell>
          <cell r="M123">
            <v>80691.929999999993</v>
          </cell>
        </row>
        <row r="124">
          <cell r="C124" t="str">
            <v>Har Ken Agent OK</v>
          </cell>
          <cell r="E124">
            <v>43221</v>
          </cell>
          <cell r="F124">
            <v>43251</v>
          </cell>
          <cell r="H124">
            <v>43266</v>
          </cell>
          <cell r="J124">
            <v>43273</v>
          </cell>
          <cell r="M124">
            <v>280.81</v>
          </cell>
        </row>
        <row r="125">
          <cell r="C125" t="str">
            <v>Orbit Gas Transmission Inc</v>
          </cell>
          <cell r="E125">
            <v>43221</v>
          </cell>
          <cell r="F125">
            <v>43251</v>
          </cell>
          <cell r="H125">
            <v>43266</v>
          </cell>
          <cell r="J125">
            <v>43272</v>
          </cell>
          <cell r="M125">
            <v>803.88</v>
          </cell>
        </row>
        <row r="126">
          <cell r="C126" t="str">
            <v>Tennessee Gas Pipeline Co</v>
          </cell>
          <cell r="E126">
            <v>43221</v>
          </cell>
          <cell r="F126">
            <v>43251</v>
          </cell>
          <cell r="H126">
            <v>43262</v>
          </cell>
          <cell r="J126">
            <v>43272</v>
          </cell>
          <cell r="M126">
            <v>193286.04</v>
          </cell>
        </row>
        <row r="127">
          <cell r="C127" t="str">
            <v>Texas Gas Transmission Corporation</v>
          </cell>
          <cell r="E127">
            <v>43221</v>
          </cell>
          <cell r="F127">
            <v>43251</v>
          </cell>
          <cell r="H127">
            <v>43262</v>
          </cell>
          <cell r="J127">
            <v>43272</v>
          </cell>
          <cell r="M127">
            <v>1231333.33</v>
          </cell>
        </row>
        <row r="128">
          <cell r="C128" t="str">
            <v>Trunkline Gas Company, LLC</v>
          </cell>
          <cell r="E128">
            <v>43221</v>
          </cell>
          <cell r="F128">
            <v>43251</v>
          </cell>
          <cell r="H128">
            <v>43266</v>
          </cell>
          <cell r="J128">
            <v>43271</v>
          </cell>
          <cell r="M128">
            <v>6896.76</v>
          </cell>
        </row>
        <row r="129">
          <cell r="C129" t="str">
            <v>United Energy Trading, LLC</v>
          </cell>
          <cell r="E129">
            <v>43221</v>
          </cell>
          <cell r="F129">
            <v>43251</v>
          </cell>
          <cell r="H129">
            <v>43272</v>
          </cell>
          <cell r="J129">
            <v>43276</v>
          </cell>
          <cell r="M129">
            <v>685926.52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payroll schedule"/>
      <sheetName val="2018 payroll schedule"/>
    </sheetNames>
    <sheetDataSet>
      <sheetData sheetId="0">
        <row r="22">
          <cell r="B22">
            <v>42917</v>
          </cell>
          <cell r="C22">
            <v>42930</v>
          </cell>
          <cell r="D22">
            <v>42937</v>
          </cell>
        </row>
        <row r="23">
          <cell r="B23">
            <v>42931</v>
          </cell>
          <cell r="C23">
            <v>42944</v>
          </cell>
          <cell r="D23">
            <v>42951</v>
          </cell>
        </row>
        <row r="24">
          <cell r="B24">
            <v>42945</v>
          </cell>
          <cell r="C24">
            <v>42958</v>
          </cell>
          <cell r="D24">
            <v>42965</v>
          </cell>
        </row>
        <row r="25">
          <cell r="B25">
            <v>42959</v>
          </cell>
          <cell r="C25">
            <v>42972</v>
          </cell>
          <cell r="D25">
            <v>42979</v>
          </cell>
        </row>
        <row r="26">
          <cell r="B26">
            <v>42973</v>
          </cell>
          <cell r="C26">
            <v>42986</v>
          </cell>
          <cell r="D26">
            <v>42993</v>
          </cell>
        </row>
        <row r="27">
          <cell r="B27">
            <v>42987</v>
          </cell>
          <cell r="C27">
            <v>43000</v>
          </cell>
          <cell r="D27">
            <v>43007</v>
          </cell>
        </row>
        <row r="28">
          <cell r="B28">
            <v>43001</v>
          </cell>
          <cell r="C28">
            <v>43014</v>
          </cell>
          <cell r="D28">
            <v>43021</v>
          </cell>
        </row>
        <row r="29">
          <cell r="B29">
            <v>43015</v>
          </cell>
          <cell r="C29">
            <v>43028</v>
          </cell>
          <cell r="D29">
            <v>43035</v>
          </cell>
        </row>
        <row r="30">
          <cell r="B30">
            <v>43029</v>
          </cell>
          <cell r="C30">
            <v>43042</v>
          </cell>
          <cell r="D30">
            <v>43049</v>
          </cell>
        </row>
        <row r="31">
          <cell r="B31">
            <v>43043</v>
          </cell>
          <cell r="C31">
            <v>43056</v>
          </cell>
          <cell r="D31">
            <v>43063</v>
          </cell>
        </row>
        <row r="32">
          <cell r="B32">
            <v>43057</v>
          </cell>
          <cell r="C32">
            <v>43070</v>
          </cell>
          <cell r="D32">
            <v>43077</v>
          </cell>
        </row>
        <row r="33">
          <cell r="B33">
            <v>43071</v>
          </cell>
          <cell r="C33">
            <v>43084</v>
          </cell>
          <cell r="D33">
            <v>43091</v>
          </cell>
        </row>
        <row r="34">
          <cell r="B34">
            <v>43085</v>
          </cell>
          <cell r="C34">
            <v>43098</v>
          </cell>
          <cell r="D34">
            <v>43105</v>
          </cell>
        </row>
      </sheetData>
      <sheetData sheetId="1">
        <row r="9">
          <cell r="B9">
            <v>43099</v>
          </cell>
          <cell r="C9">
            <v>43112</v>
          </cell>
          <cell r="D9">
            <v>43119</v>
          </cell>
        </row>
        <row r="10">
          <cell r="B10">
            <v>43113</v>
          </cell>
          <cell r="C10">
            <v>43126</v>
          </cell>
          <cell r="D10">
            <v>43133</v>
          </cell>
        </row>
        <row r="11">
          <cell r="B11">
            <v>43127</v>
          </cell>
          <cell r="C11">
            <v>43140</v>
          </cell>
          <cell r="D11">
            <v>43147</v>
          </cell>
        </row>
        <row r="12">
          <cell r="B12">
            <v>43141</v>
          </cell>
          <cell r="C12">
            <v>43154</v>
          </cell>
          <cell r="D12">
            <v>43161</v>
          </cell>
        </row>
        <row r="13">
          <cell r="B13">
            <v>43155</v>
          </cell>
          <cell r="C13">
            <v>43168</v>
          </cell>
          <cell r="D13">
            <v>43175</v>
          </cell>
        </row>
        <row r="14">
          <cell r="B14">
            <v>43169</v>
          </cell>
          <cell r="C14">
            <v>43182</v>
          </cell>
          <cell r="D14">
            <v>43189</v>
          </cell>
        </row>
        <row r="15">
          <cell r="B15">
            <v>43183</v>
          </cell>
          <cell r="C15">
            <v>43196</v>
          </cell>
          <cell r="D15">
            <v>43203</v>
          </cell>
        </row>
        <row r="16">
          <cell r="B16">
            <v>43197</v>
          </cell>
          <cell r="C16">
            <v>43210</v>
          </cell>
          <cell r="D16">
            <v>43217</v>
          </cell>
        </row>
        <row r="17">
          <cell r="B17">
            <v>43211</v>
          </cell>
          <cell r="C17">
            <v>43224</v>
          </cell>
          <cell r="D17">
            <v>43231</v>
          </cell>
        </row>
        <row r="18">
          <cell r="B18">
            <v>43225</v>
          </cell>
          <cell r="C18">
            <v>43238</v>
          </cell>
          <cell r="D18">
            <v>43245</v>
          </cell>
        </row>
        <row r="19">
          <cell r="B19">
            <v>43239</v>
          </cell>
          <cell r="C19">
            <v>43252</v>
          </cell>
          <cell r="D19">
            <v>43259</v>
          </cell>
        </row>
        <row r="20">
          <cell r="B20">
            <v>43253</v>
          </cell>
          <cell r="C20">
            <v>43266</v>
          </cell>
          <cell r="D20">
            <v>43273</v>
          </cell>
        </row>
        <row r="21">
          <cell r="B21">
            <v>43267</v>
          </cell>
          <cell r="C21">
            <v>43280</v>
          </cell>
          <cell r="D21">
            <v>43287</v>
          </cell>
        </row>
        <row r="22">
          <cell r="B22">
            <v>43281</v>
          </cell>
          <cell r="C22">
            <v>43294</v>
          </cell>
          <cell r="D22">
            <v>43301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clearing"/>
      <sheetName val="Written"/>
      <sheetName val="Paid"/>
      <sheetName val="Sheet5"/>
    </sheetNames>
    <sheetDataSet>
      <sheetData sheetId="0">
        <row r="18">
          <cell r="F18">
            <v>8.1619327456741754E-3</v>
          </cell>
        </row>
        <row r="26">
          <cell r="C26">
            <v>43259</v>
          </cell>
          <cell r="E26">
            <v>0</v>
          </cell>
        </row>
        <row r="27">
          <cell r="C27">
            <v>43262</v>
          </cell>
          <cell r="E27">
            <v>0.02</v>
          </cell>
        </row>
        <row r="28">
          <cell r="C28">
            <v>43263</v>
          </cell>
          <cell r="E28">
            <v>0.34</v>
          </cell>
        </row>
        <row r="29">
          <cell r="C29" t="str">
            <v>6/13/18-6/17/18</v>
          </cell>
          <cell r="E29">
            <v>0.4</v>
          </cell>
        </row>
        <row r="30">
          <cell r="C30" t="str">
            <v>6/18/2018-6/24/18</v>
          </cell>
          <cell r="E30">
            <v>0.16</v>
          </cell>
        </row>
        <row r="31">
          <cell r="C31">
            <v>43276</v>
          </cell>
          <cell r="E31">
            <v>0.08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ample"/>
      <sheetName val="Data without Negs"/>
      <sheetName val="Negs Removed"/>
      <sheetName val="Raw Data"/>
    </sheetNames>
    <sheetDataSet>
      <sheetData sheetId="0"/>
      <sheetData sheetId="1">
        <row r="2">
          <cell r="A2" t="str">
            <v>AIRGAS USA LLC</v>
          </cell>
          <cell r="D2">
            <v>42888</v>
          </cell>
          <cell r="F2">
            <v>60.1</v>
          </cell>
          <cell r="G2">
            <v>42888</v>
          </cell>
          <cell r="H2">
            <v>42888</v>
          </cell>
          <cell r="J2" t="str">
            <v>CHECK</v>
          </cell>
          <cell r="L2">
            <v>43082</v>
          </cell>
          <cell r="M2">
            <v>43089</v>
          </cell>
          <cell r="P2">
            <v>60.1</v>
          </cell>
        </row>
        <row r="3">
          <cell r="A3" t="str">
            <v>AIRGAS USA LLC</v>
          </cell>
          <cell r="D3">
            <v>42901</v>
          </cell>
          <cell r="F3">
            <v>63.39</v>
          </cell>
          <cell r="G3">
            <v>42901</v>
          </cell>
          <cell r="H3">
            <v>42901</v>
          </cell>
          <cell r="J3" t="str">
            <v>CHECK</v>
          </cell>
          <cell r="L3">
            <v>42926</v>
          </cell>
          <cell r="M3">
            <v>42934</v>
          </cell>
          <cell r="P3">
            <v>63.39</v>
          </cell>
        </row>
        <row r="4">
          <cell r="A4" t="str">
            <v>AIRGAS USA LLC</v>
          </cell>
          <cell r="D4">
            <v>43255</v>
          </cell>
          <cell r="F4">
            <v>97.52</v>
          </cell>
          <cell r="G4">
            <v>43255</v>
          </cell>
          <cell r="H4">
            <v>43255</v>
          </cell>
          <cell r="J4" t="str">
            <v>CHECK</v>
          </cell>
          <cell r="L4">
            <v>43280</v>
          </cell>
          <cell r="M4">
            <v>43290</v>
          </cell>
          <cell r="P4">
            <v>97.52</v>
          </cell>
        </row>
        <row r="5">
          <cell r="A5" t="str">
            <v>AIRGAS USA LLC</v>
          </cell>
          <cell r="D5">
            <v>42916</v>
          </cell>
          <cell r="F5">
            <v>598.29999999999995</v>
          </cell>
          <cell r="G5">
            <v>42887</v>
          </cell>
          <cell r="H5">
            <v>42916</v>
          </cell>
          <cell r="J5" t="str">
            <v>CHECK</v>
          </cell>
          <cell r="L5">
            <v>42942</v>
          </cell>
          <cell r="M5">
            <v>42948</v>
          </cell>
          <cell r="P5">
            <v>598.29999999999995</v>
          </cell>
        </row>
        <row r="6">
          <cell r="A6" t="str">
            <v>AIRGAS USA LLC</v>
          </cell>
          <cell r="D6">
            <v>42947</v>
          </cell>
          <cell r="F6">
            <v>24.22</v>
          </cell>
          <cell r="G6">
            <v>42917</v>
          </cell>
          <cell r="H6">
            <v>42947</v>
          </cell>
          <cell r="J6" t="str">
            <v>CHECK</v>
          </cell>
          <cell r="L6">
            <v>42972</v>
          </cell>
          <cell r="M6">
            <v>42979</v>
          </cell>
          <cell r="P6">
            <v>24.22</v>
          </cell>
        </row>
        <row r="7">
          <cell r="A7" t="str">
            <v>AIRGAS USA LLC</v>
          </cell>
          <cell r="D7">
            <v>42978</v>
          </cell>
          <cell r="F7">
            <v>616.75</v>
          </cell>
          <cell r="G7">
            <v>42948</v>
          </cell>
          <cell r="H7">
            <v>42978</v>
          </cell>
          <cell r="J7" t="str">
            <v>CHECK</v>
          </cell>
          <cell r="L7">
            <v>43003</v>
          </cell>
          <cell r="M7">
            <v>43011</v>
          </cell>
          <cell r="P7">
            <v>616.75</v>
          </cell>
        </row>
        <row r="8">
          <cell r="A8" t="str">
            <v>AIRGAS USA LLC</v>
          </cell>
          <cell r="D8">
            <v>43100</v>
          </cell>
          <cell r="F8">
            <v>678.94</v>
          </cell>
          <cell r="G8">
            <v>43070</v>
          </cell>
          <cell r="H8">
            <v>43100</v>
          </cell>
          <cell r="J8" t="str">
            <v>CHECK</v>
          </cell>
          <cell r="L8">
            <v>43126</v>
          </cell>
          <cell r="M8">
            <v>43133</v>
          </cell>
          <cell r="P8">
            <v>678.94</v>
          </cell>
        </row>
        <row r="9">
          <cell r="A9" t="str">
            <v>AIRGAS USA LLC</v>
          </cell>
          <cell r="D9">
            <v>43131</v>
          </cell>
          <cell r="F9">
            <v>34.450000000000003</v>
          </cell>
          <cell r="G9">
            <v>43101</v>
          </cell>
          <cell r="H9">
            <v>43131</v>
          </cell>
          <cell r="J9" t="str">
            <v>CHECK</v>
          </cell>
          <cell r="L9">
            <v>43157</v>
          </cell>
          <cell r="M9">
            <v>43165</v>
          </cell>
          <cell r="P9">
            <v>34.450000000000003</v>
          </cell>
        </row>
        <row r="10">
          <cell r="A10" t="str">
            <v>ALEPRA KEN</v>
          </cell>
          <cell r="D10">
            <v>42954</v>
          </cell>
          <cell r="F10">
            <v>3680</v>
          </cell>
          <cell r="G10">
            <v>42725</v>
          </cell>
          <cell r="H10">
            <v>42725</v>
          </cell>
          <cell r="J10" t="str">
            <v>CHECK</v>
          </cell>
          <cell r="L10">
            <v>42956</v>
          </cell>
          <cell r="M10">
            <v>42975</v>
          </cell>
          <cell r="P10">
            <v>3680</v>
          </cell>
        </row>
        <row r="11">
          <cell r="A11" t="str">
            <v>AMBERS CLEANING LLC</v>
          </cell>
          <cell r="D11">
            <v>42912</v>
          </cell>
          <cell r="F11">
            <v>65</v>
          </cell>
          <cell r="G11">
            <v>42911</v>
          </cell>
          <cell r="H11">
            <v>42911</v>
          </cell>
          <cell r="J11" t="str">
            <v>CHECK</v>
          </cell>
          <cell r="L11">
            <v>42937</v>
          </cell>
          <cell r="M11">
            <v>42948</v>
          </cell>
          <cell r="P11">
            <v>65</v>
          </cell>
        </row>
        <row r="12">
          <cell r="A12" t="str">
            <v>AMBERS CLEANING LLC</v>
          </cell>
          <cell r="D12">
            <v>42919</v>
          </cell>
          <cell r="F12">
            <v>65</v>
          </cell>
          <cell r="G12">
            <v>42918</v>
          </cell>
          <cell r="H12">
            <v>42918</v>
          </cell>
          <cell r="J12" t="str">
            <v>CHECK</v>
          </cell>
          <cell r="L12">
            <v>42944</v>
          </cell>
          <cell r="M12">
            <v>42951</v>
          </cell>
          <cell r="P12">
            <v>65</v>
          </cell>
        </row>
        <row r="13">
          <cell r="A13" t="str">
            <v>AMBERS CLEANING LLC</v>
          </cell>
          <cell r="D13">
            <v>42997</v>
          </cell>
          <cell r="F13">
            <v>239.15</v>
          </cell>
          <cell r="G13">
            <v>42997</v>
          </cell>
          <cell r="H13">
            <v>42997</v>
          </cell>
          <cell r="J13" t="str">
            <v>CHECK</v>
          </cell>
          <cell r="L13">
            <v>43024</v>
          </cell>
          <cell r="M13">
            <v>43032</v>
          </cell>
          <cell r="P13">
            <v>239.15</v>
          </cell>
        </row>
        <row r="14">
          <cell r="A14" t="str">
            <v>AMBERS CLEANING LLC</v>
          </cell>
          <cell r="D14">
            <v>43171</v>
          </cell>
          <cell r="F14">
            <v>985</v>
          </cell>
          <cell r="G14">
            <v>43167</v>
          </cell>
          <cell r="H14">
            <v>43167</v>
          </cell>
          <cell r="J14" t="str">
            <v>CHECK</v>
          </cell>
          <cell r="L14">
            <v>43196</v>
          </cell>
          <cell r="M14">
            <v>43207</v>
          </cell>
          <cell r="P14">
            <v>985</v>
          </cell>
        </row>
        <row r="15">
          <cell r="A15" t="str">
            <v>Anderson, Bernie G Jr</v>
          </cell>
          <cell r="D15">
            <v>42940</v>
          </cell>
          <cell r="F15">
            <v>1489.2</v>
          </cell>
          <cell r="G15">
            <v>42905</v>
          </cell>
          <cell r="H15">
            <v>42926</v>
          </cell>
          <cell r="J15" t="str">
            <v>Direct Deposit</v>
          </cell>
          <cell r="L15">
            <v>42942</v>
          </cell>
          <cell r="M15">
            <v>42942</v>
          </cell>
          <cell r="P15">
            <v>1425.2</v>
          </cell>
        </row>
        <row r="16">
          <cell r="A16" t="str">
            <v>Anderson, Bernie G Jr</v>
          </cell>
          <cell r="D16">
            <v>43006</v>
          </cell>
          <cell r="F16">
            <v>2223.65</v>
          </cell>
          <cell r="G16">
            <v>42958</v>
          </cell>
          <cell r="H16">
            <v>43017</v>
          </cell>
          <cell r="J16" t="str">
            <v>Direct Deposit</v>
          </cell>
          <cell r="L16">
            <v>43010</v>
          </cell>
          <cell r="M16">
            <v>43010</v>
          </cell>
          <cell r="P16">
            <v>2223.65</v>
          </cell>
        </row>
        <row r="17">
          <cell r="A17" t="str">
            <v>Arnold, Robert H Jr</v>
          </cell>
          <cell r="D17">
            <v>43237</v>
          </cell>
          <cell r="F17">
            <v>2082.71</v>
          </cell>
          <cell r="G17">
            <v>43143</v>
          </cell>
          <cell r="H17">
            <v>43555</v>
          </cell>
          <cell r="J17" t="str">
            <v>Direct Deposit</v>
          </cell>
          <cell r="L17">
            <v>43238</v>
          </cell>
          <cell r="M17">
            <v>43238</v>
          </cell>
          <cell r="P17">
            <v>1933.97</v>
          </cell>
        </row>
        <row r="18">
          <cell r="A18" t="str">
            <v>AT&amp;T</v>
          </cell>
          <cell r="D18">
            <v>42917</v>
          </cell>
          <cell r="F18">
            <v>133.46</v>
          </cell>
          <cell r="G18">
            <v>42939</v>
          </cell>
          <cell r="H18">
            <v>42969</v>
          </cell>
          <cell r="J18" t="str">
            <v>CHECK</v>
          </cell>
          <cell r="L18">
            <v>42956</v>
          </cell>
          <cell r="M18">
            <v>42964</v>
          </cell>
          <cell r="P18">
            <v>133.46</v>
          </cell>
        </row>
        <row r="19">
          <cell r="A19" t="str">
            <v>AT&amp;T</v>
          </cell>
          <cell r="D19">
            <v>43065</v>
          </cell>
          <cell r="F19">
            <v>185.86</v>
          </cell>
          <cell r="G19">
            <v>43065</v>
          </cell>
          <cell r="H19">
            <v>43094</v>
          </cell>
          <cell r="J19" t="str">
            <v>CHECK</v>
          </cell>
          <cell r="L19">
            <v>43110</v>
          </cell>
          <cell r="M19">
            <v>43122</v>
          </cell>
          <cell r="P19">
            <v>185.86</v>
          </cell>
        </row>
        <row r="20">
          <cell r="A20" t="str">
            <v>AT&amp;T</v>
          </cell>
          <cell r="D20">
            <v>42973</v>
          </cell>
          <cell r="F20">
            <v>154.32</v>
          </cell>
          <cell r="G20">
            <v>42973</v>
          </cell>
          <cell r="H20">
            <v>43003</v>
          </cell>
          <cell r="J20" t="str">
            <v>CHECK</v>
          </cell>
          <cell r="L20">
            <v>42991</v>
          </cell>
          <cell r="M20">
            <v>43003</v>
          </cell>
          <cell r="P20">
            <v>154.32</v>
          </cell>
        </row>
        <row r="21">
          <cell r="A21" t="str">
            <v>AT&amp;T</v>
          </cell>
          <cell r="D21">
            <v>43185</v>
          </cell>
          <cell r="F21">
            <v>588.82000000000005</v>
          </cell>
          <cell r="G21">
            <v>43185</v>
          </cell>
          <cell r="H21">
            <v>43215</v>
          </cell>
          <cell r="J21" t="str">
            <v>CHECK</v>
          </cell>
          <cell r="L21">
            <v>43201</v>
          </cell>
          <cell r="M21">
            <v>43215</v>
          </cell>
          <cell r="P21">
            <v>588.82000000000005</v>
          </cell>
        </row>
        <row r="22">
          <cell r="A22" t="str">
            <v>AT&amp;T</v>
          </cell>
          <cell r="D22">
            <v>43157</v>
          </cell>
          <cell r="F22">
            <v>262.77</v>
          </cell>
          <cell r="G22">
            <v>43157</v>
          </cell>
          <cell r="H22">
            <v>43184</v>
          </cell>
          <cell r="J22" t="str">
            <v>CHECK</v>
          </cell>
          <cell r="L22">
            <v>43168</v>
          </cell>
          <cell r="M22">
            <v>43189</v>
          </cell>
          <cell r="P22">
            <v>262.77</v>
          </cell>
        </row>
        <row r="23">
          <cell r="A23" t="str">
            <v>AT&amp;T</v>
          </cell>
          <cell r="D23">
            <v>43246</v>
          </cell>
          <cell r="F23">
            <v>1201.96</v>
          </cell>
          <cell r="G23">
            <v>43246</v>
          </cell>
          <cell r="H23">
            <v>43276</v>
          </cell>
          <cell r="J23" t="str">
            <v>CHECK</v>
          </cell>
          <cell r="L23">
            <v>43269</v>
          </cell>
          <cell r="M23">
            <v>43280</v>
          </cell>
          <cell r="P23">
            <v>1201.96</v>
          </cell>
        </row>
        <row r="24">
          <cell r="A24" t="str">
            <v>AT&amp;T</v>
          </cell>
          <cell r="D24">
            <v>43034</v>
          </cell>
          <cell r="F24">
            <v>1103.29</v>
          </cell>
          <cell r="G24">
            <v>43034</v>
          </cell>
          <cell r="H24">
            <v>43064</v>
          </cell>
          <cell r="J24" t="str">
            <v>CHECK</v>
          </cell>
          <cell r="L24">
            <v>43054</v>
          </cell>
          <cell r="M24">
            <v>43063</v>
          </cell>
          <cell r="P24">
            <v>1103.29</v>
          </cell>
        </row>
        <row r="25">
          <cell r="A25" t="str">
            <v>AT&amp;T</v>
          </cell>
          <cell r="D25">
            <v>42942</v>
          </cell>
          <cell r="F25">
            <v>153.91999999999999</v>
          </cell>
          <cell r="G25">
            <v>42942</v>
          </cell>
          <cell r="H25">
            <v>42972</v>
          </cell>
          <cell r="J25" t="str">
            <v>CHECK</v>
          </cell>
          <cell r="L25">
            <v>42963</v>
          </cell>
          <cell r="M25">
            <v>42969</v>
          </cell>
          <cell r="P25">
            <v>153.91999999999999</v>
          </cell>
        </row>
        <row r="26">
          <cell r="A26" t="str">
            <v>AT&amp;T</v>
          </cell>
          <cell r="D26">
            <v>42912</v>
          </cell>
          <cell r="F26">
            <v>410.51</v>
          </cell>
          <cell r="G26">
            <v>42912</v>
          </cell>
          <cell r="H26">
            <v>42941</v>
          </cell>
          <cell r="J26" t="str">
            <v>CHECK</v>
          </cell>
          <cell r="L26">
            <v>42942</v>
          </cell>
          <cell r="M26">
            <v>42949</v>
          </cell>
          <cell r="P26">
            <v>410.51</v>
          </cell>
        </row>
        <row r="27">
          <cell r="A27" t="str">
            <v>AT&amp;T</v>
          </cell>
          <cell r="D27">
            <v>42942</v>
          </cell>
          <cell r="F27">
            <v>377.87</v>
          </cell>
          <cell r="G27">
            <v>42942</v>
          </cell>
          <cell r="H27">
            <v>42972</v>
          </cell>
          <cell r="J27" t="str">
            <v>CHECK</v>
          </cell>
          <cell r="L27">
            <v>42942</v>
          </cell>
          <cell r="M27">
            <v>42949</v>
          </cell>
          <cell r="P27">
            <v>377.87</v>
          </cell>
        </row>
        <row r="28">
          <cell r="A28" t="str">
            <v>AT&amp;T</v>
          </cell>
          <cell r="D28">
            <v>43240</v>
          </cell>
          <cell r="F28">
            <v>111.94</v>
          </cell>
          <cell r="G28">
            <v>43240</v>
          </cell>
          <cell r="H28">
            <v>43270</v>
          </cell>
          <cell r="J28" t="str">
            <v>CHECK</v>
          </cell>
          <cell r="L28">
            <v>43257</v>
          </cell>
          <cell r="M28">
            <v>43264</v>
          </cell>
          <cell r="P28">
            <v>111.94</v>
          </cell>
        </row>
        <row r="29">
          <cell r="A29" t="str">
            <v>AT&amp;T MOBILITY</v>
          </cell>
          <cell r="D29">
            <v>43247</v>
          </cell>
          <cell r="F29">
            <v>19792.57</v>
          </cell>
          <cell r="G29">
            <v>43247</v>
          </cell>
          <cell r="H29">
            <v>43277</v>
          </cell>
          <cell r="J29" t="str">
            <v>CHECK</v>
          </cell>
          <cell r="L29">
            <v>43252</v>
          </cell>
          <cell r="M29">
            <v>43262</v>
          </cell>
          <cell r="P29">
            <v>11359.15</v>
          </cell>
        </row>
        <row r="30">
          <cell r="A30" t="str">
            <v>ATMOS ENERGY CORPORATION</v>
          </cell>
          <cell r="D30">
            <v>43236</v>
          </cell>
          <cell r="F30">
            <v>76.75</v>
          </cell>
          <cell r="G30">
            <v>43208</v>
          </cell>
          <cell r="H30">
            <v>43236</v>
          </cell>
          <cell r="J30" t="str">
            <v>CHECK</v>
          </cell>
          <cell r="L30">
            <v>43245</v>
          </cell>
          <cell r="M30">
            <v>43252</v>
          </cell>
          <cell r="P30">
            <v>76.75</v>
          </cell>
        </row>
        <row r="31">
          <cell r="A31" t="str">
            <v>ATMOS ENERGY CORPORATION</v>
          </cell>
          <cell r="D31">
            <v>43180</v>
          </cell>
          <cell r="F31">
            <v>186.11</v>
          </cell>
          <cell r="G31">
            <v>43152</v>
          </cell>
          <cell r="H31">
            <v>43180</v>
          </cell>
          <cell r="J31" t="str">
            <v>CHECK</v>
          </cell>
          <cell r="L31">
            <v>43192</v>
          </cell>
          <cell r="M31">
            <v>43195</v>
          </cell>
          <cell r="P31">
            <v>186.11</v>
          </cell>
        </row>
        <row r="32">
          <cell r="A32" t="str">
            <v>ATMOS ENERGY CORPORATION</v>
          </cell>
          <cell r="D32">
            <v>43042</v>
          </cell>
          <cell r="F32">
            <v>24.15</v>
          </cell>
          <cell r="G32">
            <v>43013</v>
          </cell>
          <cell r="H32">
            <v>43042</v>
          </cell>
          <cell r="J32" t="str">
            <v>CHECK</v>
          </cell>
          <cell r="L32">
            <v>43056</v>
          </cell>
          <cell r="M32">
            <v>43060</v>
          </cell>
          <cell r="P32">
            <v>24.15</v>
          </cell>
        </row>
        <row r="33">
          <cell r="A33" t="str">
            <v>Austin, Timothy R (Ryan)</v>
          </cell>
          <cell r="D33">
            <v>43187</v>
          </cell>
          <cell r="F33">
            <v>612.6</v>
          </cell>
          <cell r="G33">
            <v>43170</v>
          </cell>
          <cell r="H33">
            <v>43182</v>
          </cell>
          <cell r="J33" t="str">
            <v>Direct Deposit</v>
          </cell>
          <cell r="L33">
            <v>43194</v>
          </cell>
          <cell r="M33">
            <v>43194</v>
          </cell>
          <cell r="P33">
            <v>477.44</v>
          </cell>
        </row>
        <row r="34">
          <cell r="A34" t="str">
            <v>Austin, Timothy R (Ryan)</v>
          </cell>
          <cell r="D34">
            <v>43213</v>
          </cell>
          <cell r="F34">
            <v>387.51</v>
          </cell>
          <cell r="G34">
            <v>43206</v>
          </cell>
          <cell r="H34">
            <v>43210</v>
          </cell>
          <cell r="J34" t="str">
            <v>Direct Deposit</v>
          </cell>
          <cell r="L34">
            <v>43215</v>
          </cell>
          <cell r="M34">
            <v>43215</v>
          </cell>
          <cell r="P34">
            <v>331.37</v>
          </cell>
        </row>
        <row r="35">
          <cell r="A35" t="str">
            <v>AUTOMOTIVE RESOURCES INTERNATIONAL</v>
          </cell>
          <cell r="D35">
            <v>43074</v>
          </cell>
          <cell r="F35">
            <v>458617.12</v>
          </cell>
          <cell r="G35">
            <v>43040</v>
          </cell>
          <cell r="H35">
            <v>43069</v>
          </cell>
          <cell r="J35" t="str">
            <v>Direct Deposit</v>
          </cell>
          <cell r="L35">
            <v>43075</v>
          </cell>
          <cell r="M35">
            <v>43075</v>
          </cell>
          <cell r="P35">
            <v>34758.879999999997</v>
          </cell>
        </row>
        <row r="36">
          <cell r="A36" t="str">
            <v>BANK OF AMERICA</v>
          </cell>
          <cell r="D36">
            <v>43116</v>
          </cell>
          <cell r="F36">
            <v>819.34</v>
          </cell>
          <cell r="G36">
            <v>43076</v>
          </cell>
          <cell r="H36">
            <v>43109</v>
          </cell>
          <cell r="J36" t="str">
            <v>EFT</v>
          </cell>
          <cell r="L36">
            <v>43130</v>
          </cell>
          <cell r="M36">
            <v>43130</v>
          </cell>
          <cell r="P36">
            <v>44.68</v>
          </cell>
        </row>
        <row r="37">
          <cell r="A37" t="str">
            <v>BANK OF AMERICA</v>
          </cell>
          <cell r="D37">
            <v>43024</v>
          </cell>
          <cell r="F37">
            <v>901.47</v>
          </cell>
          <cell r="G37">
            <v>42984</v>
          </cell>
          <cell r="H37">
            <v>42984</v>
          </cell>
          <cell r="J37" t="str">
            <v>EFT</v>
          </cell>
          <cell r="L37">
            <v>43038</v>
          </cell>
          <cell r="M37">
            <v>43038</v>
          </cell>
          <cell r="P37">
            <v>50.14</v>
          </cell>
        </row>
        <row r="38">
          <cell r="A38" t="str">
            <v>BANK OF AMERICA</v>
          </cell>
          <cell r="D38">
            <v>43085</v>
          </cell>
          <cell r="F38">
            <v>2888.23</v>
          </cell>
          <cell r="G38">
            <v>43060</v>
          </cell>
          <cell r="H38">
            <v>43083</v>
          </cell>
          <cell r="J38" t="str">
            <v>EFT</v>
          </cell>
          <cell r="L38">
            <v>43098</v>
          </cell>
          <cell r="M38">
            <v>43098</v>
          </cell>
          <cell r="P38">
            <v>1551.62</v>
          </cell>
        </row>
        <row r="39">
          <cell r="A39" t="str">
            <v>BANK OF AMERICA</v>
          </cell>
          <cell r="D39">
            <v>43206</v>
          </cell>
          <cell r="F39">
            <v>12.23</v>
          </cell>
          <cell r="G39">
            <v>43196</v>
          </cell>
          <cell r="H39">
            <v>43196</v>
          </cell>
          <cell r="J39" t="str">
            <v>EFT</v>
          </cell>
          <cell r="L39">
            <v>43220</v>
          </cell>
          <cell r="M39">
            <v>43220</v>
          </cell>
          <cell r="P39">
            <v>12.23</v>
          </cell>
        </row>
        <row r="40">
          <cell r="A40" t="str">
            <v>BANK OF AMERICA</v>
          </cell>
          <cell r="D40">
            <v>43236</v>
          </cell>
          <cell r="F40">
            <v>12.64</v>
          </cell>
          <cell r="G40">
            <v>43217</v>
          </cell>
          <cell r="H40">
            <v>43223</v>
          </cell>
          <cell r="J40" t="str">
            <v>EFT</v>
          </cell>
          <cell r="L40">
            <v>43250</v>
          </cell>
          <cell r="M40">
            <v>43250</v>
          </cell>
          <cell r="P40">
            <v>12.64</v>
          </cell>
        </row>
        <row r="41">
          <cell r="A41" t="str">
            <v>BANK OF AMERICA</v>
          </cell>
          <cell r="D41">
            <v>43206</v>
          </cell>
          <cell r="F41">
            <v>181.36</v>
          </cell>
          <cell r="G41">
            <v>43180</v>
          </cell>
          <cell r="H41">
            <v>43201</v>
          </cell>
          <cell r="J41" t="str">
            <v>EFT</v>
          </cell>
          <cell r="L41">
            <v>43220</v>
          </cell>
          <cell r="M41">
            <v>43220</v>
          </cell>
          <cell r="P41">
            <v>181.36</v>
          </cell>
        </row>
        <row r="42">
          <cell r="A42" t="str">
            <v>BANK OF AMERICA</v>
          </cell>
          <cell r="D42">
            <v>43267</v>
          </cell>
          <cell r="F42">
            <v>152.27000000000001</v>
          </cell>
          <cell r="G42">
            <v>43242</v>
          </cell>
          <cell r="H42">
            <v>43258</v>
          </cell>
          <cell r="J42" t="str">
            <v>EFT</v>
          </cell>
          <cell r="L42">
            <v>43280</v>
          </cell>
          <cell r="M42">
            <v>43280</v>
          </cell>
          <cell r="P42">
            <v>44.04</v>
          </cell>
        </row>
        <row r="43">
          <cell r="A43" t="str">
            <v>BANK OF AMERICA</v>
          </cell>
          <cell r="D43">
            <v>43175</v>
          </cell>
          <cell r="F43">
            <v>31.52</v>
          </cell>
          <cell r="G43">
            <v>43147</v>
          </cell>
          <cell r="H43">
            <v>43173</v>
          </cell>
          <cell r="J43" t="str">
            <v>EFT</v>
          </cell>
          <cell r="L43">
            <v>43175</v>
          </cell>
          <cell r="M43">
            <v>43175</v>
          </cell>
          <cell r="P43">
            <v>26.48</v>
          </cell>
        </row>
        <row r="44">
          <cell r="A44" t="str">
            <v>BANK OF AMERICA</v>
          </cell>
          <cell r="D44">
            <v>43055</v>
          </cell>
          <cell r="F44">
            <v>168.94</v>
          </cell>
          <cell r="G44">
            <v>43025</v>
          </cell>
          <cell r="H44">
            <v>43046</v>
          </cell>
          <cell r="J44" t="str">
            <v>EFT</v>
          </cell>
          <cell r="L44">
            <v>43069</v>
          </cell>
          <cell r="M44">
            <v>43069</v>
          </cell>
          <cell r="P44">
            <v>46.61</v>
          </cell>
        </row>
        <row r="45">
          <cell r="A45" t="str">
            <v>BANK OF AMERICA</v>
          </cell>
          <cell r="D45">
            <v>43085</v>
          </cell>
          <cell r="F45">
            <v>372.97</v>
          </cell>
          <cell r="G45">
            <v>43054</v>
          </cell>
          <cell r="H45">
            <v>43082</v>
          </cell>
          <cell r="J45" t="str">
            <v>EFT</v>
          </cell>
          <cell r="L45">
            <v>43098</v>
          </cell>
          <cell r="M45">
            <v>43098</v>
          </cell>
          <cell r="P45">
            <v>372.97</v>
          </cell>
        </row>
        <row r="46">
          <cell r="A46" t="str">
            <v>BANK OF AMERICA</v>
          </cell>
          <cell r="D46">
            <v>43147</v>
          </cell>
          <cell r="F46">
            <v>1649.3</v>
          </cell>
          <cell r="G46">
            <v>43115</v>
          </cell>
          <cell r="H46">
            <v>43146</v>
          </cell>
          <cell r="J46" t="str">
            <v>EFT</v>
          </cell>
          <cell r="L46">
            <v>43159</v>
          </cell>
          <cell r="M46">
            <v>43159</v>
          </cell>
          <cell r="P46">
            <v>1649.3</v>
          </cell>
        </row>
        <row r="47">
          <cell r="A47" t="str">
            <v>BANK OF AMERICA</v>
          </cell>
          <cell r="D47">
            <v>43024</v>
          </cell>
          <cell r="F47">
            <v>1611.29</v>
          </cell>
          <cell r="G47">
            <v>42992</v>
          </cell>
          <cell r="H47">
            <v>43021</v>
          </cell>
          <cell r="J47" t="str">
            <v>EFT</v>
          </cell>
          <cell r="L47">
            <v>43038</v>
          </cell>
          <cell r="M47">
            <v>43038</v>
          </cell>
          <cell r="P47">
            <v>1611.29</v>
          </cell>
        </row>
        <row r="48">
          <cell r="A48" t="str">
            <v>BANK OF AMERICA</v>
          </cell>
          <cell r="D48">
            <v>43175</v>
          </cell>
          <cell r="F48">
            <v>197.14</v>
          </cell>
          <cell r="G48">
            <v>43166</v>
          </cell>
          <cell r="H48">
            <v>43166</v>
          </cell>
          <cell r="J48" t="str">
            <v>EFT</v>
          </cell>
          <cell r="L48">
            <v>43175</v>
          </cell>
          <cell r="M48">
            <v>43175</v>
          </cell>
          <cell r="P48">
            <v>197.14</v>
          </cell>
        </row>
        <row r="49">
          <cell r="A49" t="str">
            <v>BANK OF AMERICA</v>
          </cell>
          <cell r="D49">
            <v>43206</v>
          </cell>
          <cell r="F49">
            <v>314.94</v>
          </cell>
          <cell r="G49">
            <v>43166</v>
          </cell>
          <cell r="H49">
            <v>43202</v>
          </cell>
          <cell r="J49" t="str">
            <v>EFT</v>
          </cell>
          <cell r="L49">
            <v>43220</v>
          </cell>
          <cell r="M49">
            <v>43220</v>
          </cell>
          <cell r="P49">
            <v>314.94</v>
          </cell>
        </row>
        <row r="50">
          <cell r="A50" t="str">
            <v>BANK OF AMERICA</v>
          </cell>
          <cell r="D50">
            <v>43147</v>
          </cell>
          <cell r="F50">
            <v>37.090000000000003</v>
          </cell>
          <cell r="G50">
            <v>43116</v>
          </cell>
          <cell r="H50">
            <v>43116</v>
          </cell>
          <cell r="J50" t="str">
            <v>EFT</v>
          </cell>
          <cell r="L50">
            <v>43159</v>
          </cell>
          <cell r="M50">
            <v>43159</v>
          </cell>
          <cell r="P50">
            <v>37.090000000000003</v>
          </cell>
        </row>
        <row r="51">
          <cell r="A51" t="str">
            <v>BANK OF AMERICA</v>
          </cell>
          <cell r="D51">
            <v>43175</v>
          </cell>
          <cell r="F51">
            <v>28.91</v>
          </cell>
          <cell r="G51">
            <v>43160</v>
          </cell>
          <cell r="H51">
            <v>43170</v>
          </cell>
          <cell r="J51" t="str">
            <v>EFT</v>
          </cell>
          <cell r="L51">
            <v>43175</v>
          </cell>
          <cell r="M51">
            <v>43175</v>
          </cell>
          <cell r="P51">
            <v>28.91</v>
          </cell>
        </row>
        <row r="52">
          <cell r="A52" t="str">
            <v>BANK OF AMERICA</v>
          </cell>
          <cell r="D52">
            <v>43055</v>
          </cell>
          <cell r="F52">
            <v>12.02</v>
          </cell>
          <cell r="G52">
            <v>43034</v>
          </cell>
          <cell r="H52">
            <v>43034</v>
          </cell>
          <cell r="J52" t="str">
            <v>EFT</v>
          </cell>
          <cell r="L52">
            <v>43069</v>
          </cell>
          <cell r="M52">
            <v>43069</v>
          </cell>
          <cell r="P52">
            <v>12.02</v>
          </cell>
        </row>
        <row r="53">
          <cell r="A53" t="str">
            <v>BANK OF AMERICA</v>
          </cell>
          <cell r="D53">
            <v>43236</v>
          </cell>
          <cell r="F53">
            <v>112.71</v>
          </cell>
          <cell r="G53">
            <v>43217</v>
          </cell>
          <cell r="H53">
            <v>43220</v>
          </cell>
          <cell r="J53" t="str">
            <v>EFT</v>
          </cell>
          <cell r="L53">
            <v>43250</v>
          </cell>
          <cell r="M53">
            <v>43250</v>
          </cell>
          <cell r="P53">
            <v>112.71</v>
          </cell>
        </row>
        <row r="54">
          <cell r="A54" t="str">
            <v>BANK OF AMERICA</v>
          </cell>
          <cell r="D54">
            <v>43055</v>
          </cell>
          <cell r="F54">
            <v>283.5</v>
          </cell>
          <cell r="G54">
            <v>43033</v>
          </cell>
          <cell r="H54">
            <v>43054</v>
          </cell>
          <cell r="J54" t="str">
            <v>EFT</v>
          </cell>
          <cell r="L54">
            <v>43069</v>
          </cell>
          <cell r="M54">
            <v>43069</v>
          </cell>
          <cell r="P54">
            <v>130.26</v>
          </cell>
        </row>
        <row r="55">
          <cell r="A55" t="str">
            <v>BANK OF AMERICA</v>
          </cell>
          <cell r="D55">
            <v>43085</v>
          </cell>
          <cell r="F55">
            <v>95.29</v>
          </cell>
          <cell r="G55">
            <v>43061</v>
          </cell>
          <cell r="H55">
            <v>43080</v>
          </cell>
          <cell r="J55" t="str">
            <v>EFT</v>
          </cell>
          <cell r="L55">
            <v>43098</v>
          </cell>
          <cell r="M55">
            <v>43098</v>
          </cell>
          <cell r="P55">
            <v>95.29</v>
          </cell>
        </row>
        <row r="56">
          <cell r="A56" t="str">
            <v>BANK OF AMERICA</v>
          </cell>
          <cell r="D56">
            <v>43055</v>
          </cell>
          <cell r="F56">
            <v>682.33</v>
          </cell>
          <cell r="G56">
            <v>43032</v>
          </cell>
          <cell r="H56">
            <v>43047</v>
          </cell>
          <cell r="J56" t="str">
            <v>EFT</v>
          </cell>
          <cell r="L56">
            <v>43069</v>
          </cell>
          <cell r="M56">
            <v>43069</v>
          </cell>
          <cell r="P56">
            <v>682.33</v>
          </cell>
        </row>
        <row r="57">
          <cell r="A57" t="str">
            <v>BANK OF AMERICA</v>
          </cell>
          <cell r="D57">
            <v>43236</v>
          </cell>
          <cell r="F57">
            <v>13.77</v>
          </cell>
          <cell r="G57">
            <v>43221</v>
          </cell>
          <cell r="H57">
            <v>43221</v>
          </cell>
          <cell r="J57" t="str">
            <v>EFT</v>
          </cell>
          <cell r="L57">
            <v>43250</v>
          </cell>
          <cell r="M57">
            <v>43250</v>
          </cell>
          <cell r="P57">
            <v>13.77</v>
          </cell>
        </row>
        <row r="58">
          <cell r="A58" t="str">
            <v>BANK OF AMERICA</v>
          </cell>
          <cell r="D58">
            <v>43116</v>
          </cell>
          <cell r="F58">
            <v>202.57</v>
          </cell>
          <cell r="G58">
            <v>43104</v>
          </cell>
          <cell r="H58">
            <v>43104</v>
          </cell>
          <cell r="J58" t="str">
            <v>EFT</v>
          </cell>
          <cell r="L58">
            <v>43130</v>
          </cell>
          <cell r="M58">
            <v>43130</v>
          </cell>
          <cell r="P58">
            <v>202.57</v>
          </cell>
        </row>
        <row r="59">
          <cell r="A59" t="str">
            <v>BANK OF AMERICA</v>
          </cell>
          <cell r="D59">
            <v>42963</v>
          </cell>
          <cell r="F59">
            <v>172.95</v>
          </cell>
          <cell r="G59">
            <v>42931</v>
          </cell>
          <cell r="H59">
            <v>42948</v>
          </cell>
          <cell r="J59" t="str">
            <v>EFT</v>
          </cell>
          <cell r="L59">
            <v>42975</v>
          </cell>
          <cell r="M59">
            <v>42975</v>
          </cell>
          <cell r="P59">
            <v>172.95</v>
          </cell>
        </row>
        <row r="60">
          <cell r="A60" t="str">
            <v>BANK OF AMERICA</v>
          </cell>
          <cell r="D60">
            <v>43116</v>
          </cell>
          <cell r="F60">
            <v>113.8</v>
          </cell>
          <cell r="G60">
            <v>43087</v>
          </cell>
          <cell r="H60">
            <v>43089</v>
          </cell>
          <cell r="J60" t="str">
            <v>EFT</v>
          </cell>
          <cell r="L60">
            <v>43130</v>
          </cell>
          <cell r="M60">
            <v>43130</v>
          </cell>
          <cell r="P60">
            <v>113.8</v>
          </cell>
        </row>
        <row r="61">
          <cell r="A61" t="str">
            <v>BANK OF AMERICA</v>
          </cell>
          <cell r="D61">
            <v>43267</v>
          </cell>
          <cell r="F61">
            <v>74.27</v>
          </cell>
          <cell r="G61">
            <v>43245</v>
          </cell>
          <cell r="H61">
            <v>43257</v>
          </cell>
          <cell r="J61" t="str">
            <v>EFT</v>
          </cell>
          <cell r="L61">
            <v>43280</v>
          </cell>
          <cell r="M61">
            <v>43280</v>
          </cell>
          <cell r="P61">
            <v>21.71</v>
          </cell>
        </row>
        <row r="62">
          <cell r="A62" t="str">
            <v>BANK OF AMERICA</v>
          </cell>
          <cell r="D62">
            <v>43175</v>
          </cell>
          <cell r="F62">
            <v>28.49</v>
          </cell>
          <cell r="G62">
            <v>43153</v>
          </cell>
          <cell r="H62">
            <v>43153</v>
          </cell>
          <cell r="J62" t="str">
            <v>EFT</v>
          </cell>
          <cell r="L62">
            <v>43175</v>
          </cell>
          <cell r="M62">
            <v>43175</v>
          </cell>
          <cell r="P62">
            <v>28.49</v>
          </cell>
        </row>
        <row r="63">
          <cell r="A63" t="str">
            <v>BANK OF AMERICA</v>
          </cell>
          <cell r="D63">
            <v>42932</v>
          </cell>
          <cell r="F63">
            <v>10.59</v>
          </cell>
          <cell r="G63">
            <v>42926</v>
          </cell>
          <cell r="H63">
            <v>42926</v>
          </cell>
          <cell r="J63" t="str">
            <v>EFT</v>
          </cell>
          <cell r="L63">
            <v>42944</v>
          </cell>
          <cell r="M63">
            <v>42944</v>
          </cell>
          <cell r="P63">
            <v>10.59</v>
          </cell>
        </row>
        <row r="64">
          <cell r="A64" t="str">
            <v>BANK OF AMERICA</v>
          </cell>
          <cell r="D64">
            <v>43024</v>
          </cell>
          <cell r="F64">
            <v>286.18</v>
          </cell>
          <cell r="G64">
            <v>42998</v>
          </cell>
          <cell r="H64">
            <v>43005</v>
          </cell>
          <cell r="J64" t="str">
            <v>EFT</v>
          </cell>
          <cell r="L64">
            <v>43038</v>
          </cell>
          <cell r="M64">
            <v>43038</v>
          </cell>
          <cell r="P64">
            <v>179.64</v>
          </cell>
        </row>
        <row r="65">
          <cell r="A65" t="str">
            <v>BANK OF AMERICA</v>
          </cell>
          <cell r="D65">
            <v>43055</v>
          </cell>
          <cell r="F65">
            <v>1004.44</v>
          </cell>
          <cell r="G65">
            <v>43026</v>
          </cell>
          <cell r="H65">
            <v>43032</v>
          </cell>
          <cell r="J65" t="str">
            <v>EFT</v>
          </cell>
          <cell r="L65">
            <v>43069</v>
          </cell>
          <cell r="M65">
            <v>43069</v>
          </cell>
          <cell r="P65">
            <v>127.2</v>
          </cell>
        </row>
        <row r="66">
          <cell r="A66" t="str">
            <v>BANK OF AMERICA</v>
          </cell>
          <cell r="D66">
            <v>43206</v>
          </cell>
          <cell r="F66">
            <v>201.31</v>
          </cell>
          <cell r="G66">
            <v>43181</v>
          </cell>
          <cell r="H66">
            <v>43200</v>
          </cell>
          <cell r="J66" t="str">
            <v>EFT</v>
          </cell>
          <cell r="L66">
            <v>43220</v>
          </cell>
          <cell r="M66">
            <v>43220</v>
          </cell>
          <cell r="P66">
            <v>201.31</v>
          </cell>
        </row>
        <row r="67">
          <cell r="A67" t="str">
            <v>BANK OF AMERICA</v>
          </cell>
          <cell r="D67">
            <v>43175</v>
          </cell>
          <cell r="F67">
            <v>104.45</v>
          </cell>
          <cell r="G67">
            <v>43158</v>
          </cell>
          <cell r="H67">
            <v>43167</v>
          </cell>
          <cell r="J67" t="str">
            <v>EFT</v>
          </cell>
          <cell r="L67">
            <v>43175</v>
          </cell>
          <cell r="M67">
            <v>43175</v>
          </cell>
          <cell r="P67">
            <v>35.69</v>
          </cell>
        </row>
        <row r="68">
          <cell r="A68" t="str">
            <v>BANK OF AMERICA</v>
          </cell>
          <cell r="D68">
            <v>43236</v>
          </cell>
          <cell r="F68">
            <v>750.12</v>
          </cell>
          <cell r="G68">
            <v>43201</v>
          </cell>
          <cell r="H68">
            <v>43230</v>
          </cell>
          <cell r="J68" t="str">
            <v>EFT</v>
          </cell>
          <cell r="L68">
            <v>43250</v>
          </cell>
          <cell r="M68">
            <v>43250</v>
          </cell>
          <cell r="P68">
            <v>750.12</v>
          </cell>
        </row>
        <row r="69">
          <cell r="A69" t="str">
            <v>BANK OF AMERICA</v>
          </cell>
          <cell r="D69">
            <v>43116</v>
          </cell>
          <cell r="F69">
            <v>122.8</v>
          </cell>
          <cell r="G69">
            <v>43088</v>
          </cell>
          <cell r="H69">
            <v>43108</v>
          </cell>
          <cell r="J69" t="str">
            <v>EFT</v>
          </cell>
          <cell r="L69">
            <v>43130</v>
          </cell>
          <cell r="M69">
            <v>43130</v>
          </cell>
          <cell r="P69">
            <v>122.8</v>
          </cell>
        </row>
        <row r="70">
          <cell r="A70" t="str">
            <v>BANK OF AMERICA</v>
          </cell>
          <cell r="D70">
            <v>43175</v>
          </cell>
          <cell r="F70">
            <v>187.78</v>
          </cell>
          <cell r="G70">
            <v>43152</v>
          </cell>
          <cell r="H70">
            <v>43167</v>
          </cell>
          <cell r="J70" t="str">
            <v>EFT</v>
          </cell>
          <cell r="L70">
            <v>43175</v>
          </cell>
          <cell r="M70">
            <v>43175</v>
          </cell>
          <cell r="P70">
            <v>187.78</v>
          </cell>
        </row>
        <row r="71">
          <cell r="A71" t="str">
            <v>BANK OF AMERICA</v>
          </cell>
          <cell r="D71">
            <v>43116</v>
          </cell>
          <cell r="F71">
            <v>26.35</v>
          </cell>
          <cell r="G71">
            <v>43091</v>
          </cell>
          <cell r="H71">
            <v>43091</v>
          </cell>
          <cell r="J71" t="str">
            <v>EFT</v>
          </cell>
          <cell r="L71">
            <v>43130</v>
          </cell>
          <cell r="M71">
            <v>43130</v>
          </cell>
          <cell r="P71">
            <v>26.35</v>
          </cell>
        </row>
        <row r="72">
          <cell r="A72" t="str">
            <v>BANK OF AMERICA</v>
          </cell>
          <cell r="D72">
            <v>43175</v>
          </cell>
          <cell r="F72">
            <v>231.33</v>
          </cell>
          <cell r="G72">
            <v>43147</v>
          </cell>
          <cell r="H72">
            <v>43160</v>
          </cell>
          <cell r="J72" t="str">
            <v>EFT</v>
          </cell>
          <cell r="L72">
            <v>43175</v>
          </cell>
          <cell r="M72">
            <v>43175</v>
          </cell>
          <cell r="P72">
            <v>231.33</v>
          </cell>
        </row>
        <row r="73">
          <cell r="A73" t="str">
            <v>BANK OF AMERICA</v>
          </cell>
          <cell r="D73">
            <v>43267</v>
          </cell>
          <cell r="F73">
            <v>190.97</v>
          </cell>
          <cell r="G73">
            <v>43241</v>
          </cell>
          <cell r="H73">
            <v>43242</v>
          </cell>
          <cell r="J73" t="str">
            <v>EFT</v>
          </cell>
          <cell r="L73">
            <v>43280</v>
          </cell>
          <cell r="M73">
            <v>43280</v>
          </cell>
          <cell r="P73">
            <v>190.97</v>
          </cell>
        </row>
        <row r="74">
          <cell r="A74" t="str">
            <v>BANK OF AMERICA</v>
          </cell>
          <cell r="D74">
            <v>43116</v>
          </cell>
          <cell r="F74">
            <v>78.19</v>
          </cell>
          <cell r="G74">
            <v>43089</v>
          </cell>
          <cell r="H74">
            <v>43112</v>
          </cell>
          <cell r="J74" t="str">
            <v>EFT</v>
          </cell>
          <cell r="L74">
            <v>43130</v>
          </cell>
          <cell r="M74">
            <v>43130</v>
          </cell>
          <cell r="P74">
            <v>78.19</v>
          </cell>
        </row>
        <row r="75">
          <cell r="A75" t="str">
            <v>BANK OF AMERICA</v>
          </cell>
          <cell r="D75">
            <v>42994</v>
          </cell>
          <cell r="F75">
            <v>24.35</v>
          </cell>
          <cell r="G75">
            <v>42968</v>
          </cell>
          <cell r="H75">
            <v>42968</v>
          </cell>
          <cell r="J75" t="str">
            <v>EFT</v>
          </cell>
          <cell r="L75">
            <v>43006</v>
          </cell>
          <cell r="M75">
            <v>43006</v>
          </cell>
          <cell r="P75">
            <v>24.35</v>
          </cell>
        </row>
        <row r="76">
          <cell r="A76" t="str">
            <v>BANK OF AMERICA</v>
          </cell>
          <cell r="D76">
            <v>43116</v>
          </cell>
          <cell r="F76">
            <v>20</v>
          </cell>
          <cell r="G76">
            <v>43103</v>
          </cell>
          <cell r="H76">
            <v>43103</v>
          </cell>
          <cell r="J76" t="str">
            <v>EFT</v>
          </cell>
          <cell r="L76">
            <v>43130</v>
          </cell>
          <cell r="M76">
            <v>43130</v>
          </cell>
          <cell r="P76">
            <v>20</v>
          </cell>
        </row>
        <row r="77">
          <cell r="A77" t="str">
            <v>BANK OF AMERICA</v>
          </cell>
          <cell r="D77">
            <v>43116</v>
          </cell>
          <cell r="F77">
            <v>142.09</v>
          </cell>
          <cell r="G77">
            <v>43087</v>
          </cell>
          <cell r="H77">
            <v>43113</v>
          </cell>
          <cell r="J77" t="str">
            <v>EFT</v>
          </cell>
          <cell r="L77">
            <v>43130</v>
          </cell>
          <cell r="M77">
            <v>43130</v>
          </cell>
          <cell r="P77">
            <v>142.09</v>
          </cell>
        </row>
        <row r="78">
          <cell r="A78" t="str">
            <v>BANK OF AMERICA</v>
          </cell>
          <cell r="D78">
            <v>42932</v>
          </cell>
          <cell r="F78">
            <v>109.34</v>
          </cell>
          <cell r="G78">
            <v>42922</v>
          </cell>
          <cell r="H78">
            <v>42928</v>
          </cell>
          <cell r="J78" t="str">
            <v>EFT</v>
          </cell>
          <cell r="L78">
            <v>42944</v>
          </cell>
          <cell r="M78">
            <v>42944</v>
          </cell>
          <cell r="P78">
            <v>19.04</v>
          </cell>
        </row>
        <row r="79">
          <cell r="A79" t="str">
            <v>BANK OF AMERICA</v>
          </cell>
          <cell r="D79">
            <v>43175</v>
          </cell>
          <cell r="F79">
            <v>240.84</v>
          </cell>
          <cell r="G79">
            <v>43147</v>
          </cell>
          <cell r="H79">
            <v>43166</v>
          </cell>
          <cell r="J79" t="str">
            <v>EFT</v>
          </cell>
          <cell r="L79">
            <v>43175</v>
          </cell>
          <cell r="M79">
            <v>43175</v>
          </cell>
          <cell r="P79">
            <v>240.84</v>
          </cell>
        </row>
        <row r="80">
          <cell r="A80" t="str">
            <v>BANK OF AMERICA</v>
          </cell>
          <cell r="D80">
            <v>43175</v>
          </cell>
          <cell r="F80">
            <v>1531.61</v>
          </cell>
          <cell r="G80">
            <v>43145</v>
          </cell>
          <cell r="H80">
            <v>43196</v>
          </cell>
          <cell r="J80" t="str">
            <v>EFT</v>
          </cell>
          <cell r="L80">
            <v>43175</v>
          </cell>
          <cell r="M80">
            <v>43175</v>
          </cell>
          <cell r="P80">
            <v>1531.61</v>
          </cell>
        </row>
        <row r="81">
          <cell r="A81" t="str">
            <v>BANK OF AMERICA</v>
          </cell>
          <cell r="D81">
            <v>43175</v>
          </cell>
          <cell r="F81">
            <v>53.31</v>
          </cell>
          <cell r="G81">
            <v>43151</v>
          </cell>
          <cell r="H81">
            <v>43160</v>
          </cell>
          <cell r="J81" t="str">
            <v>EFT</v>
          </cell>
          <cell r="L81">
            <v>43175</v>
          </cell>
          <cell r="M81">
            <v>43175</v>
          </cell>
          <cell r="P81">
            <v>53.31</v>
          </cell>
        </row>
        <row r="82">
          <cell r="A82" t="str">
            <v>BANK OF AMERICA</v>
          </cell>
          <cell r="D82">
            <v>43206</v>
          </cell>
          <cell r="F82">
            <v>889.07</v>
          </cell>
          <cell r="G82">
            <v>43174</v>
          </cell>
          <cell r="H82">
            <v>43195</v>
          </cell>
          <cell r="J82" t="str">
            <v>EFT</v>
          </cell>
          <cell r="L82">
            <v>43220</v>
          </cell>
          <cell r="M82">
            <v>43220</v>
          </cell>
          <cell r="P82">
            <v>528.66999999999996</v>
          </cell>
        </row>
        <row r="83">
          <cell r="A83" t="str">
            <v>BANK OF AMERICA</v>
          </cell>
          <cell r="D83">
            <v>43147</v>
          </cell>
          <cell r="F83">
            <v>626.94000000000005</v>
          </cell>
          <cell r="G83">
            <v>43115</v>
          </cell>
          <cell r="H83">
            <v>43140</v>
          </cell>
          <cell r="J83" t="str">
            <v>EFT</v>
          </cell>
          <cell r="L83">
            <v>43159</v>
          </cell>
          <cell r="M83">
            <v>43159</v>
          </cell>
          <cell r="P83">
            <v>310.8</v>
          </cell>
        </row>
        <row r="84">
          <cell r="A84" t="str">
            <v>BANK OF AMERICA</v>
          </cell>
          <cell r="D84">
            <v>43147</v>
          </cell>
          <cell r="F84">
            <v>1650.15</v>
          </cell>
          <cell r="G84">
            <v>43124</v>
          </cell>
          <cell r="H84">
            <v>43146</v>
          </cell>
          <cell r="J84" t="str">
            <v>EFT</v>
          </cell>
          <cell r="L84">
            <v>43159</v>
          </cell>
          <cell r="M84">
            <v>43159</v>
          </cell>
          <cell r="P84">
            <v>1383.23</v>
          </cell>
        </row>
        <row r="85">
          <cell r="A85" t="str">
            <v>BANK OF AMERICA</v>
          </cell>
          <cell r="D85">
            <v>43267</v>
          </cell>
          <cell r="F85">
            <v>1662.51</v>
          </cell>
          <cell r="G85">
            <v>43242</v>
          </cell>
          <cell r="H85">
            <v>43265</v>
          </cell>
          <cell r="J85" t="str">
            <v>EFT</v>
          </cell>
          <cell r="L85">
            <v>43280</v>
          </cell>
          <cell r="M85">
            <v>43280</v>
          </cell>
          <cell r="P85">
            <v>1307.68</v>
          </cell>
        </row>
        <row r="86">
          <cell r="A86" t="str">
            <v>BANK OF AMERICA</v>
          </cell>
          <cell r="D86">
            <v>42994</v>
          </cell>
          <cell r="F86">
            <v>1064.18</v>
          </cell>
          <cell r="G86">
            <v>42962</v>
          </cell>
          <cell r="H86">
            <v>42992</v>
          </cell>
          <cell r="J86" t="str">
            <v>EFT</v>
          </cell>
          <cell r="L86">
            <v>43006</v>
          </cell>
          <cell r="M86">
            <v>43006</v>
          </cell>
          <cell r="P86">
            <v>1064.18</v>
          </cell>
        </row>
        <row r="87">
          <cell r="A87" t="str">
            <v>BANK OF AMERICA</v>
          </cell>
          <cell r="D87">
            <v>43085</v>
          </cell>
          <cell r="F87">
            <v>534.98</v>
          </cell>
          <cell r="G87">
            <v>43056</v>
          </cell>
          <cell r="H87">
            <v>43076</v>
          </cell>
          <cell r="J87" t="str">
            <v>EFT</v>
          </cell>
          <cell r="L87">
            <v>43098</v>
          </cell>
          <cell r="M87">
            <v>43098</v>
          </cell>
          <cell r="P87">
            <v>307.37</v>
          </cell>
        </row>
        <row r="88">
          <cell r="A88" t="str">
            <v>BANK OF AMERICA</v>
          </cell>
          <cell r="D88">
            <v>43267</v>
          </cell>
          <cell r="F88">
            <v>258.39999999999998</v>
          </cell>
          <cell r="G88">
            <v>43243</v>
          </cell>
          <cell r="H88">
            <v>43259</v>
          </cell>
          <cell r="J88" t="str">
            <v>EFT</v>
          </cell>
          <cell r="L88">
            <v>43280</v>
          </cell>
          <cell r="M88">
            <v>43280</v>
          </cell>
          <cell r="P88">
            <v>258.39999999999998</v>
          </cell>
        </row>
        <row r="89">
          <cell r="A89" t="str">
            <v>BANK OF AMERICA</v>
          </cell>
          <cell r="D89">
            <v>43175</v>
          </cell>
          <cell r="F89">
            <v>320.08999999999997</v>
          </cell>
          <cell r="G89">
            <v>43150</v>
          </cell>
          <cell r="H89">
            <v>43173</v>
          </cell>
          <cell r="J89" t="str">
            <v>EFT</v>
          </cell>
          <cell r="L89">
            <v>43175</v>
          </cell>
          <cell r="M89">
            <v>43175</v>
          </cell>
          <cell r="P89">
            <v>190.34</v>
          </cell>
        </row>
        <row r="90">
          <cell r="A90" t="str">
            <v>BANK OF AMERICA</v>
          </cell>
          <cell r="D90">
            <v>43236</v>
          </cell>
          <cell r="F90">
            <v>26.69</v>
          </cell>
          <cell r="G90">
            <v>43210</v>
          </cell>
          <cell r="H90">
            <v>43210</v>
          </cell>
          <cell r="J90" t="str">
            <v>EFT</v>
          </cell>
          <cell r="L90">
            <v>43250</v>
          </cell>
          <cell r="M90">
            <v>43250</v>
          </cell>
          <cell r="P90">
            <v>26.69</v>
          </cell>
        </row>
        <row r="91">
          <cell r="A91" t="str">
            <v>BANK OF AMERICA</v>
          </cell>
          <cell r="D91">
            <v>43024</v>
          </cell>
          <cell r="F91">
            <v>23.85</v>
          </cell>
          <cell r="G91">
            <v>42993</v>
          </cell>
          <cell r="H91">
            <v>42993</v>
          </cell>
          <cell r="J91" t="str">
            <v>EFT</v>
          </cell>
          <cell r="L91">
            <v>43038</v>
          </cell>
          <cell r="M91">
            <v>43038</v>
          </cell>
          <cell r="P91">
            <v>23.85</v>
          </cell>
        </row>
        <row r="92">
          <cell r="A92" t="str">
            <v>BANK OF AMERICA</v>
          </cell>
          <cell r="D92">
            <v>43116</v>
          </cell>
          <cell r="F92">
            <v>217.61</v>
          </cell>
          <cell r="G92">
            <v>43104</v>
          </cell>
          <cell r="H92">
            <v>43115</v>
          </cell>
          <cell r="J92" t="str">
            <v>EFT</v>
          </cell>
          <cell r="L92">
            <v>43130</v>
          </cell>
          <cell r="M92">
            <v>43130</v>
          </cell>
          <cell r="P92">
            <v>217.61</v>
          </cell>
        </row>
        <row r="93">
          <cell r="A93" t="str">
            <v>BANK OF AMERICA</v>
          </cell>
          <cell r="D93">
            <v>42994</v>
          </cell>
          <cell r="F93">
            <v>427.97</v>
          </cell>
          <cell r="G93">
            <v>42977</v>
          </cell>
          <cell r="H93">
            <v>43000</v>
          </cell>
          <cell r="J93" t="str">
            <v>EFT</v>
          </cell>
          <cell r="L93">
            <v>43006</v>
          </cell>
          <cell r="M93">
            <v>43006</v>
          </cell>
          <cell r="P93">
            <v>264.68</v>
          </cell>
        </row>
        <row r="94">
          <cell r="A94" t="str">
            <v>BANK OF AMERICA</v>
          </cell>
          <cell r="D94">
            <v>43085</v>
          </cell>
          <cell r="F94">
            <v>256.11</v>
          </cell>
          <cell r="G94">
            <v>43070</v>
          </cell>
          <cell r="H94">
            <v>43082</v>
          </cell>
          <cell r="J94" t="str">
            <v>EFT</v>
          </cell>
          <cell r="L94">
            <v>43098</v>
          </cell>
          <cell r="M94">
            <v>43098</v>
          </cell>
          <cell r="P94">
            <v>256.11</v>
          </cell>
        </row>
        <row r="95">
          <cell r="A95" t="str">
            <v>BANK OF AMERICA</v>
          </cell>
          <cell r="D95">
            <v>43085</v>
          </cell>
          <cell r="F95">
            <v>25</v>
          </cell>
          <cell r="G95">
            <v>43065</v>
          </cell>
          <cell r="H95">
            <v>43065</v>
          </cell>
          <cell r="J95" t="str">
            <v>EFT</v>
          </cell>
          <cell r="L95">
            <v>43098</v>
          </cell>
          <cell r="M95">
            <v>43098</v>
          </cell>
          <cell r="P95">
            <v>25</v>
          </cell>
        </row>
        <row r="96">
          <cell r="A96" t="str">
            <v>BANK OF AMERICA</v>
          </cell>
          <cell r="D96">
            <v>43236</v>
          </cell>
          <cell r="F96">
            <v>117.68</v>
          </cell>
          <cell r="G96">
            <v>43214</v>
          </cell>
          <cell r="H96">
            <v>43223</v>
          </cell>
          <cell r="J96" t="str">
            <v>EFT</v>
          </cell>
          <cell r="L96">
            <v>43250</v>
          </cell>
          <cell r="M96">
            <v>43250</v>
          </cell>
          <cell r="P96">
            <v>117.68</v>
          </cell>
        </row>
        <row r="97">
          <cell r="A97" t="str">
            <v>BANK OF AMERICA</v>
          </cell>
          <cell r="D97">
            <v>43147</v>
          </cell>
          <cell r="F97">
            <v>74.459999999999994</v>
          </cell>
          <cell r="G97">
            <v>43117</v>
          </cell>
          <cell r="H97">
            <v>43136</v>
          </cell>
          <cell r="J97" t="str">
            <v>EFT</v>
          </cell>
          <cell r="L97">
            <v>43159</v>
          </cell>
          <cell r="M97">
            <v>43159</v>
          </cell>
          <cell r="P97">
            <v>74.459999999999994</v>
          </cell>
        </row>
        <row r="98">
          <cell r="A98" t="str">
            <v>BANK OF AMERICA</v>
          </cell>
          <cell r="D98">
            <v>43147</v>
          </cell>
          <cell r="F98">
            <v>29.36</v>
          </cell>
          <cell r="G98">
            <v>43136</v>
          </cell>
          <cell r="H98">
            <v>43137</v>
          </cell>
          <cell r="J98" t="str">
            <v>EFT</v>
          </cell>
          <cell r="L98">
            <v>43159</v>
          </cell>
          <cell r="M98">
            <v>43159</v>
          </cell>
          <cell r="P98">
            <v>29.36</v>
          </cell>
        </row>
        <row r="99">
          <cell r="A99" t="str">
            <v>BANK OF AMERICA</v>
          </cell>
          <cell r="D99">
            <v>43147</v>
          </cell>
          <cell r="F99">
            <v>2493.46</v>
          </cell>
          <cell r="G99">
            <v>43118</v>
          </cell>
          <cell r="H99">
            <v>43132</v>
          </cell>
          <cell r="J99" t="str">
            <v>EFT</v>
          </cell>
          <cell r="L99">
            <v>43159</v>
          </cell>
          <cell r="M99">
            <v>43159</v>
          </cell>
          <cell r="P99">
            <v>50.86</v>
          </cell>
        </row>
        <row r="100">
          <cell r="A100" t="str">
            <v>BANK OF AMERICA</v>
          </cell>
          <cell r="D100">
            <v>43175</v>
          </cell>
          <cell r="F100">
            <v>226.51</v>
          </cell>
          <cell r="G100">
            <v>43146</v>
          </cell>
          <cell r="H100">
            <v>43158</v>
          </cell>
          <cell r="J100" t="str">
            <v>EFT</v>
          </cell>
          <cell r="L100">
            <v>43175</v>
          </cell>
          <cell r="M100">
            <v>43175</v>
          </cell>
          <cell r="P100">
            <v>144.15</v>
          </cell>
        </row>
        <row r="101">
          <cell r="A101" t="str">
            <v>BANK OF AMERICA</v>
          </cell>
          <cell r="D101">
            <v>43147</v>
          </cell>
          <cell r="F101">
            <v>108.34</v>
          </cell>
          <cell r="G101">
            <v>43117</v>
          </cell>
          <cell r="H101">
            <v>43137</v>
          </cell>
          <cell r="J101" t="str">
            <v>EFT</v>
          </cell>
          <cell r="L101">
            <v>43159</v>
          </cell>
          <cell r="M101">
            <v>43159</v>
          </cell>
          <cell r="P101">
            <v>34.590000000000003</v>
          </cell>
        </row>
        <row r="102">
          <cell r="A102" t="str">
            <v>BANK OF AMERICA</v>
          </cell>
          <cell r="D102">
            <v>42963</v>
          </cell>
          <cell r="F102">
            <v>183.4</v>
          </cell>
          <cell r="G102">
            <v>42929</v>
          </cell>
          <cell r="H102">
            <v>42941</v>
          </cell>
          <cell r="J102" t="str">
            <v>EFT</v>
          </cell>
          <cell r="L102">
            <v>42975</v>
          </cell>
          <cell r="M102">
            <v>42975</v>
          </cell>
          <cell r="P102">
            <v>129.69999999999999</v>
          </cell>
        </row>
        <row r="103">
          <cell r="A103" t="str">
            <v>BANK OF AMERICA</v>
          </cell>
          <cell r="D103">
            <v>43175</v>
          </cell>
          <cell r="F103">
            <v>355.86</v>
          </cell>
          <cell r="G103">
            <v>43157</v>
          </cell>
          <cell r="H103">
            <v>43171</v>
          </cell>
          <cell r="J103" t="str">
            <v>EFT</v>
          </cell>
          <cell r="L103">
            <v>43175</v>
          </cell>
          <cell r="M103">
            <v>43175</v>
          </cell>
          <cell r="P103">
            <v>355.86</v>
          </cell>
        </row>
        <row r="104">
          <cell r="A104" t="str">
            <v>BANK OF AMERICA</v>
          </cell>
          <cell r="D104">
            <v>43175</v>
          </cell>
          <cell r="F104">
            <v>168.2</v>
          </cell>
          <cell r="G104">
            <v>43151</v>
          </cell>
          <cell r="H104">
            <v>43159</v>
          </cell>
          <cell r="J104" t="str">
            <v>EFT</v>
          </cell>
          <cell r="L104">
            <v>43175</v>
          </cell>
          <cell r="M104">
            <v>43175</v>
          </cell>
          <cell r="P104">
            <v>168.2</v>
          </cell>
        </row>
        <row r="105">
          <cell r="A105" t="str">
            <v>BANK OF AMERICA</v>
          </cell>
          <cell r="D105">
            <v>43055</v>
          </cell>
          <cell r="F105">
            <v>50.92</v>
          </cell>
          <cell r="G105">
            <v>43040</v>
          </cell>
          <cell r="H105">
            <v>43040</v>
          </cell>
          <cell r="J105" t="str">
            <v>EFT</v>
          </cell>
          <cell r="L105">
            <v>43069</v>
          </cell>
          <cell r="M105">
            <v>43069</v>
          </cell>
          <cell r="P105">
            <v>50.92</v>
          </cell>
        </row>
        <row r="106">
          <cell r="A106" t="str">
            <v>BANK OF AMERICA</v>
          </cell>
          <cell r="D106">
            <v>42994</v>
          </cell>
          <cell r="F106">
            <v>74.84</v>
          </cell>
          <cell r="G106">
            <v>42963</v>
          </cell>
          <cell r="H106">
            <v>42978</v>
          </cell>
          <cell r="J106" t="str">
            <v>EFT</v>
          </cell>
          <cell r="L106">
            <v>43006</v>
          </cell>
          <cell r="M106">
            <v>43006</v>
          </cell>
          <cell r="P106">
            <v>74.84</v>
          </cell>
        </row>
        <row r="107">
          <cell r="A107" t="str">
            <v>BANK OF AMERICA</v>
          </cell>
          <cell r="D107">
            <v>43116</v>
          </cell>
          <cell r="F107">
            <v>61.52</v>
          </cell>
          <cell r="G107">
            <v>43102</v>
          </cell>
          <cell r="H107">
            <v>43104</v>
          </cell>
          <cell r="J107" t="str">
            <v>EFT</v>
          </cell>
          <cell r="L107">
            <v>43130</v>
          </cell>
          <cell r="M107">
            <v>43130</v>
          </cell>
          <cell r="P107">
            <v>61.52</v>
          </cell>
        </row>
        <row r="108">
          <cell r="A108" t="str">
            <v>BANK OF AMERICA</v>
          </cell>
          <cell r="D108">
            <v>43175</v>
          </cell>
          <cell r="F108">
            <v>166.74</v>
          </cell>
          <cell r="G108">
            <v>43159</v>
          </cell>
          <cell r="H108">
            <v>43190</v>
          </cell>
          <cell r="J108" t="str">
            <v>EFT</v>
          </cell>
          <cell r="L108">
            <v>43175</v>
          </cell>
          <cell r="M108">
            <v>43175</v>
          </cell>
          <cell r="P108">
            <v>166.74</v>
          </cell>
        </row>
        <row r="109">
          <cell r="A109" t="str">
            <v>BANK OF AMERICA</v>
          </cell>
          <cell r="D109">
            <v>43024</v>
          </cell>
          <cell r="F109">
            <v>26.95</v>
          </cell>
          <cell r="G109">
            <v>43009</v>
          </cell>
          <cell r="H109">
            <v>43039</v>
          </cell>
          <cell r="J109" t="str">
            <v>EFT</v>
          </cell>
          <cell r="L109">
            <v>43038</v>
          </cell>
          <cell r="M109">
            <v>43038</v>
          </cell>
          <cell r="P109">
            <v>26.95</v>
          </cell>
        </row>
        <row r="110">
          <cell r="A110" t="str">
            <v>BANK OF AMERICA</v>
          </cell>
          <cell r="D110">
            <v>42963</v>
          </cell>
          <cell r="F110">
            <v>78.67</v>
          </cell>
          <cell r="G110">
            <v>42956</v>
          </cell>
          <cell r="H110">
            <v>42957</v>
          </cell>
          <cell r="J110" t="str">
            <v>EFT</v>
          </cell>
          <cell r="L110">
            <v>42975</v>
          </cell>
          <cell r="M110">
            <v>42975</v>
          </cell>
          <cell r="P110">
            <v>78.67</v>
          </cell>
        </row>
        <row r="111">
          <cell r="A111" t="str">
            <v>BANK OF AMERICA</v>
          </cell>
          <cell r="D111">
            <v>42994</v>
          </cell>
          <cell r="F111">
            <v>198.5</v>
          </cell>
          <cell r="G111">
            <v>42969</v>
          </cell>
          <cell r="H111">
            <v>42983</v>
          </cell>
          <cell r="J111" t="str">
            <v>EFT</v>
          </cell>
          <cell r="L111">
            <v>43006</v>
          </cell>
          <cell r="M111">
            <v>43006</v>
          </cell>
          <cell r="P111">
            <v>198.5</v>
          </cell>
        </row>
        <row r="112">
          <cell r="A112" t="str">
            <v>Beeny, Robert A (Alan)</v>
          </cell>
          <cell r="D112">
            <v>43267</v>
          </cell>
          <cell r="F112">
            <v>75</v>
          </cell>
          <cell r="G112">
            <v>43261</v>
          </cell>
          <cell r="H112">
            <v>43261</v>
          </cell>
          <cell r="J112" t="str">
            <v>Direct Deposit</v>
          </cell>
          <cell r="L112">
            <v>43270</v>
          </cell>
          <cell r="M112">
            <v>43270</v>
          </cell>
          <cell r="P112">
            <v>75</v>
          </cell>
        </row>
        <row r="113">
          <cell r="A113" t="str">
            <v>Benningfield, Katherine B (Kathy)</v>
          </cell>
          <cell r="D113">
            <v>43068</v>
          </cell>
          <cell r="F113">
            <v>78</v>
          </cell>
          <cell r="G113">
            <v>43066</v>
          </cell>
          <cell r="H113">
            <v>43066</v>
          </cell>
          <cell r="J113" t="str">
            <v>Direct Deposit</v>
          </cell>
          <cell r="L113">
            <v>43070</v>
          </cell>
          <cell r="M113">
            <v>43070</v>
          </cell>
          <cell r="P113">
            <v>78</v>
          </cell>
        </row>
        <row r="114">
          <cell r="A114" t="str">
            <v>Benningfield, Katherine B (Kathy)</v>
          </cell>
          <cell r="D114">
            <v>43231</v>
          </cell>
          <cell r="F114">
            <v>537.15</v>
          </cell>
          <cell r="G114">
            <v>43215</v>
          </cell>
          <cell r="H114">
            <v>43229</v>
          </cell>
          <cell r="J114" t="str">
            <v>Direct Deposit</v>
          </cell>
          <cell r="L114">
            <v>43235</v>
          </cell>
          <cell r="M114">
            <v>43235</v>
          </cell>
          <cell r="P114">
            <v>486.28</v>
          </cell>
        </row>
        <row r="115">
          <cell r="A115" t="str">
            <v>Benningfield, Katherine B (Kathy)</v>
          </cell>
          <cell r="D115">
            <v>43266</v>
          </cell>
          <cell r="F115">
            <v>495.4</v>
          </cell>
          <cell r="G115">
            <v>43263</v>
          </cell>
          <cell r="H115">
            <v>43263</v>
          </cell>
          <cell r="J115" t="str">
            <v>Direct Deposit</v>
          </cell>
          <cell r="L115">
            <v>43270</v>
          </cell>
          <cell r="M115">
            <v>43270</v>
          </cell>
          <cell r="P115">
            <v>495.4</v>
          </cell>
        </row>
        <row r="116">
          <cell r="A116" t="str">
            <v>Bittel, Stephen J (Steve)</v>
          </cell>
          <cell r="D116">
            <v>43241</v>
          </cell>
          <cell r="F116">
            <v>714.97</v>
          </cell>
          <cell r="G116">
            <v>43222</v>
          </cell>
          <cell r="H116">
            <v>43237</v>
          </cell>
          <cell r="J116" t="str">
            <v>Direct Deposit</v>
          </cell>
          <cell r="L116">
            <v>43242</v>
          </cell>
          <cell r="M116">
            <v>43242</v>
          </cell>
          <cell r="P116">
            <v>680.65</v>
          </cell>
        </row>
        <row r="117">
          <cell r="A117" t="str">
            <v>Blackburn, Jack B (Jack)</v>
          </cell>
          <cell r="D117">
            <v>43052</v>
          </cell>
          <cell r="F117">
            <v>242.99</v>
          </cell>
          <cell r="G117">
            <v>43005</v>
          </cell>
          <cell r="H117">
            <v>43042</v>
          </cell>
          <cell r="J117" t="str">
            <v>Direct Deposit</v>
          </cell>
          <cell r="L117">
            <v>43055</v>
          </cell>
          <cell r="M117">
            <v>43055</v>
          </cell>
          <cell r="P117">
            <v>242.99</v>
          </cell>
        </row>
        <row r="118">
          <cell r="A118" t="str">
            <v>BLUE GRASS ENERGY</v>
          </cell>
          <cell r="D118">
            <v>43076</v>
          </cell>
          <cell r="F118">
            <v>52.26</v>
          </cell>
          <cell r="G118">
            <v>43039</v>
          </cell>
          <cell r="H118">
            <v>43070</v>
          </cell>
          <cell r="J118" t="str">
            <v>CHECK</v>
          </cell>
          <cell r="L118">
            <v>43102</v>
          </cell>
          <cell r="M118">
            <v>43109</v>
          </cell>
          <cell r="P118">
            <v>52.26</v>
          </cell>
        </row>
        <row r="119">
          <cell r="A119" t="str">
            <v>BOLES DWIGHT AND CARRIE</v>
          </cell>
          <cell r="D119">
            <v>43178</v>
          </cell>
          <cell r="F119">
            <v>200</v>
          </cell>
          <cell r="G119">
            <v>43178</v>
          </cell>
          <cell r="H119">
            <v>43207</v>
          </cell>
          <cell r="J119" t="str">
            <v>CHECK</v>
          </cell>
          <cell r="L119">
            <v>43186</v>
          </cell>
          <cell r="M119">
            <v>43196</v>
          </cell>
          <cell r="P119">
            <v>200</v>
          </cell>
        </row>
        <row r="120">
          <cell r="A120" t="str">
            <v>Bonner, Donald W</v>
          </cell>
          <cell r="D120">
            <v>43165</v>
          </cell>
          <cell r="F120">
            <v>121.84</v>
          </cell>
          <cell r="G120">
            <v>43144</v>
          </cell>
          <cell r="H120">
            <v>43164</v>
          </cell>
          <cell r="J120" t="str">
            <v>Direct Deposit</v>
          </cell>
          <cell r="L120">
            <v>43167</v>
          </cell>
          <cell r="M120">
            <v>43167</v>
          </cell>
          <cell r="P120">
            <v>121.84</v>
          </cell>
        </row>
        <row r="121">
          <cell r="A121" t="str">
            <v>Bonner, Donald W</v>
          </cell>
          <cell r="D121">
            <v>43187</v>
          </cell>
          <cell r="F121">
            <v>769.23</v>
          </cell>
          <cell r="G121">
            <v>43178</v>
          </cell>
          <cell r="H121">
            <v>43186</v>
          </cell>
          <cell r="J121" t="str">
            <v>Direct Deposit</v>
          </cell>
          <cell r="L121">
            <v>43192</v>
          </cell>
          <cell r="M121">
            <v>43192</v>
          </cell>
          <cell r="P121">
            <v>769.23</v>
          </cell>
        </row>
        <row r="122">
          <cell r="A122" t="str">
            <v>BOWLING GREEN MUNICIPAL UTILITIES</v>
          </cell>
          <cell r="D122">
            <v>43047</v>
          </cell>
          <cell r="F122">
            <v>39.08</v>
          </cell>
          <cell r="G122">
            <v>43019</v>
          </cell>
          <cell r="H122">
            <v>43047</v>
          </cell>
          <cell r="J122" t="str">
            <v>CHECK</v>
          </cell>
          <cell r="L122">
            <v>43070</v>
          </cell>
          <cell r="M122">
            <v>43081</v>
          </cell>
          <cell r="P122">
            <v>39.08</v>
          </cell>
        </row>
        <row r="123">
          <cell r="A123" t="str">
            <v>Brittain, Chad A</v>
          </cell>
          <cell r="D123">
            <v>43046</v>
          </cell>
          <cell r="F123">
            <v>192.6</v>
          </cell>
          <cell r="G123">
            <v>43041</v>
          </cell>
          <cell r="H123">
            <v>43041</v>
          </cell>
          <cell r="J123" t="str">
            <v>Direct Deposit</v>
          </cell>
          <cell r="L123">
            <v>43049</v>
          </cell>
          <cell r="M123">
            <v>43049</v>
          </cell>
          <cell r="P123">
            <v>192.6</v>
          </cell>
        </row>
        <row r="124">
          <cell r="A124" t="str">
            <v>Brown, Sean R</v>
          </cell>
          <cell r="D124">
            <v>43136</v>
          </cell>
          <cell r="F124">
            <v>797</v>
          </cell>
          <cell r="G124">
            <v>43129</v>
          </cell>
          <cell r="H124">
            <v>43133</v>
          </cell>
          <cell r="J124" t="str">
            <v>Direct Deposit</v>
          </cell>
          <cell r="L124">
            <v>43139</v>
          </cell>
          <cell r="M124">
            <v>43139</v>
          </cell>
          <cell r="P124">
            <v>791.05</v>
          </cell>
        </row>
        <row r="125">
          <cell r="A125" t="str">
            <v>Brown, Sean R</v>
          </cell>
          <cell r="D125">
            <v>43175</v>
          </cell>
          <cell r="F125">
            <v>266.24</v>
          </cell>
          <cell r="G125">
            <v>43163</v>
          </cell>
          <cell r="H125">
            <v>43174</v>
          </cell>
          <cell r="J125" t="str">
            <v>Direct Deposit</v>
          </cell>
          <cell r="L125">
            <v>43179</v>
          </cell>
          <cell r="M125">
            <v>43179</v>
          </cell>
          <cell r="P125">
            <v>230.24</v>
          </cell>
        </row>
        <row r="126">
          <cell r="A126" t="str">
            <v>Buchanan, Rebecca M</v>
          </cell>
          <cell r="D126">
            <v>43200</v>
          </cell>
          <cell r="F126">
            <v>2149.83</v>
          </cell>
          <cell r="G126">
            <v>43048</v>
          </cell>
          <cell r="H126">
            <v>43089</v>
          </cell>
          <cell r="J126" t="str">
            <v>Direct Deposit</v>
          </cell>
          <cell r="L126">
            <v>43208</v>
          </cell>
          <cell r="M126">
            <v>43208</v>
          </cell>
          <cell r="P126">
            <v>227.85</v>
          </cell>
        </row>
        <row r="127">
          <cell r="A127" t="str">
            <v>BUSHELS AND BLOOMS LLC</v>
          </cell>
          <cell r="D127">
            <v>43243</v>
          </cell>
          <cell r="F127">
            <v>1000</v>
          </cell>
          <cell r="G127">
            <v>43152</v>
          </cell>
          <cell r="H127">
            <v>43152</v>
          </cell>
          <cell r="J127" t="str">
            <v>CHECK</v>
          </cell>
          <cell r="L127">
            <v>43269</v>
          </cell>
          <cell r="M127">
            <v>43283</v>
          </cell>
          <cell r="P127">
            <v>1000</v>
          </cell>
        </row>
        <row r="128">
          <cell r="A128" t="str">
            <v>CANTEEN REFRESHMENT SERVICES</v>
          </cell>
          <cell r="D128">
            <v>43133</v>
          </cell>
          <cell r="F128">
            <v>48</v>
          </cell>
          <cell r="G128">
            <v>43133</v>
          </cell>
          <cell r="H128">
            <v>43133</v>
          </cell>
          <cell r="J128" t="str">
            <v>Direct Deposit</v>
          </cell>
          <cell r="L128">
            <v>43158</v>
          </cell>
          <cell r="M128">
            <v>43158</v>
          </cell>
          <cell r="P128">
            <v>48</v>
          </cell>
        </row>
        <row r="129">
          <cell r="A129" t="str">
            <v>CANTEEN REFRESHMENT SERVICES CORPORATION</v>
          </cell>
          <cell r="D129">
            <v>43187</v>
          </cell>
          <cell r="F129">
            <v>35</v>
          </cell>
          <cell r="G129">
            <v>43187</v>
          </cell>
          <cell r="H129">
            <v>43187</v>
          </cell>
          <cell r="J129" t="str">
            <v>CHECK</v>
          </cell>
          <cell r="L129">
            <v>43234</v>
          </cell>
          <cell r="M129">
            <v>43241</v>
          </cell>
          <cell r="P129">
            <v>35</v>
          </cell>
        </row>
        <row r="130">
          <cell r="A130" t="str">
            <v>CARDINAL TRACKING INC</v>
          </cell>
          <cell r="D130">
            <v>43060</v>
          </cell>
          <cell r="F130">
            <v>135.49</v>
          </cell>
          <cell r="G130">
            <v>43060</v>
          </cell>
          <cell r="H130">
            <v>43060</v>
          </cell>
          <cell r="J130" t="str">
            <v>Direct Deposit</v>
          </cell>
          <cell r="L130">
            <v>43097</v>
          </cell>
          <cell r="M130">
            <v>43097</v>
          </cell>
          <cell r="P130">
            <v>143.62</v>
          </cell>
        </row>
        <row r="131">
          <cell r="A131" t="str">
            <v>CCATT LLC</v>
          </cell>
          <cell r="D131">
            <v>42917</v>
          </cell>
          <cell r="F131">
            <v>586.46</v>
          </cell>
          <cell r="G131">
            <v>42917</v>
          </cell>
          <cell r="H131">
            <v>42947</v>
          </cell>
          <cell r="J131" t="str">
            <v>Direct Deposit</v>
          </cell>
          <cell r="L131">
            <v>42941</v>
          </cell>
          <cell r="M131">
            <v>42941</v>
          </cell>
          <cell r="P131">
            <v>586.46</v>
          </cell>
        </row>
        <row r="132">
          <cell r="A132" t="str">
            <v>CCATT LLC</v>
          </cell>
          <cell r="D132">
            <v>43160</v>
          </cell>
          <cell r="F132">
            <v>589.41</v>
          </cell>
          <cell r="G132">
            <v>43160</v>
          </cell>
          <cell r="H132">
            <v>43190</v>
          </cell>
          <cell r="J132" t="str">
            <v>Direct Deposit</v>
          </cell>
          <cell r="L132">
            <v>43185</v>
          </cell>
          <cell r="M132">
            <v>43185</v>
          </cell>
          <cell r="P132">
            <v>589.41</v>
          </cell>
        </row>
        <row r="133">
          <cell r="A133" t="str">
            <v>CENTURYLINK</v>
          </cell>
          <cell r="D133">
            <v>43052</v>
          </cell>
          <cell r="F133">
            <v>19</v>
          </cell>
          <cell r="G133">
            <v>43052</v>
          </cell>
          <cell r="H133">
            <v>43081</v>
          </cell>
          <cell r="J133" t="str">
            <v>CHECK</v>
          </cell>
          <cell r="L133">
            <v>43073</v>
          </cell>
          <cell r="M133">
            <v>43081</v>
          </cell>
          <cell r="P133">
            <v>19</v>
          </cell>
        </row>
        <row r="134">
          <cell r="A134" t="str">
            <v>CHAMBER OF COMMERCE</v>
          </cell>
          <cell r="D134">
            <v>42948</v>
          </cell>
          <cell r="F134">
            <v>300</v>
          </cell>
          <cell r="G134">
            <v>42948</v>
          </cell>
          <cell r="H134">
            <v>43312</v>
          </cell>
          <cell r="J134" t="str">
            <v>CHECK</v>
          </cell>
          <cell r="L134">
            <v>42954</v>
          </cell>
          <cell r="M134">
            <v>42964</v>
          </cell>
          <cell r="P134">
            <v>300</v>
          </cell>
        </row>
        <row r="135">
          <cell r="A135" t="str">
            <v>CHAMBER OF COMMERCE</v>
          </cell>
          <cell r="D135">
            <v>43244</v>
          </cell>
          <cell r="F135">
            <v>1284.07</v>
          </cell>
          <cell r="G135">
            <v>43244</v>
          </cell>
          <cell r="H135">
            <v>43244</v>
          </cell>
          <cell r="J135" t="str">
            <v>CHECK</v>
          </cell>
          <cell r="L135">
            <v>43262</v>
          </cell>
          <cell r="M135">
            <v>43270</v>
          </cell>
          <cell r="P135">
            <v>1284.07</v>
          </cell>
        </row>
        <row r="136">
          <cell r="A136" t="str">
            <v>CHAMBER OF COMMERCE</v>
          </cell>
          <cell r="D136">
            <v>43070</v>
          </cell>
          <cell r="F136">
            <v>305</v>
          </cell>
          <cell r="G136">
            <v>43070</v>
          </cell>
          <cell r="H136">
            <v>43434</v>
          </cell>
          <cell r="J136" t="str">
            <v>CHECK</v>
          </cell>
          <cell r="L136">
            <v>43087</v>
          </cell>
          <cell r="M136">
            <v>43102</v>
          </cell>
          <cell r="P136">
            <v>305</v>
          </cell>
        </row>
        <row r="137">
          <cell r="A137" t="str">
            <v>Christian, Joe T</v>
          </cell>
          <cell r="D137">
            <v>43206</v>
          </cell>
          <cell r="F137">
            <v>2918.41</v>
          </cell>
          <cell r="G137">
            <v>43179</v>
          </cell>
          <cell r="H137">
            <v>43214</v>
          </cell>
          <cell r="J137" t="str">
            <v>Direct Deposit</v>
          </cell>
          <cell r="L137">
            <v>43207</v>
          </cell>
          <cell r="M137">
            <v>43207</v>
          </cell>
          <cell r="P137">
            <v>1396.61</v>
          </cell>
        </row>
        <row r="138">
          <cell r="A138" t="str">
            <v>CITY OF DANVILLE</v>
          </cell>
          <cell r="D138">
            <v>42971</v>
          </cell>
          <cell r="F138">
            <v>6.72</v>
          </cell>
          <cell r="G138">
            <v>42899</v>
          </cell>
          <cell r="H138">
            <v>42971</v>
          </cell>
          <cell r="J138" t="str">
            <v>CHECK</v>
          </cell>
          <cell r="L138">
            <v>42986</v>
          </cell>
          <cell r="M138">
            <v>42996</v>
          </cell>
          <cell r="P138">
            <v>6.72</v>
          </cell>
        </row>
        <row r="139">
          <cell r="A139" t="str">
            <v>CITY OF DANVILLE</v>
          </cell>
          <cell r="D139">
            <v>42971</v>
          </cell>
          <cell r="F139">
            <v>100.8</v>
          </cell>
          <cell r="G139">
            <v>42899</v>
          </cell>
          <cell r="H139">
            <v>42971</v>
          </cell>
          <cell r="J139" t="str">
            <v>CHECK</v>
          </cell>
          <cell r="L139">
            <v>42983</v>
          </cell>
          <cell r="M139">
            <v>42992</v>
          </cell>
          <cell r="P139">
            <v>50.4</v>
          </cell>
        </row>
        <row r="140">
          <cell r="A140" t="str">
            <v>CITY OF OWENSBORO</v>
          </cell>
          <cell r="D140">
            <v>42993</v>
          </cell>
          <cell r="F140">
            <v>929.07</v>
          </cell>
          <cell r="G140">
            <v>42963</v>
          </cell>
          <cell r="H140">
            <v>42993</v>
          </cell>
          <cell r="J140" t="str">
            <v>CHECK</v>
          </cell>
          <cell r="L140">
            <v>43010</v>
          </cell>
          <cell r="M140">
            <v>43019</v>
          </cell>
          <cell r="P140">
            <v>929.07</v>
          </cell>
        </row>
        <row r="141">
          <cell r="A141" t="str">
            <v>CLEAN GREEN PORTA POTTIES LLC</v>
          </cell>
          <cell r="D141">
            <v>42954</v>
          </cell>
          <cell r="F141">
            <v>116.6</v>
          </cell>
          <cell r="G141">
            <v>42897</v>
          </cell>
          <cell r="H141">
            <v>42924</v>
          </cell>
          <cell r="J141" t="str">
            <v>CHECK</v>
          </cell>
          <cell r="L141">
            <v>42983</v>
          </cell>
          <cell r="M141">
            <v>42999</v>
          </cell>
          <cell r="P141">
            <v>116.6</v>
          </cell>
        </row>
        <row r="142">
          <cell r="A142" t="str">
            <v>Coleman, McKinley W</v>
          </cell>
          <cell r="D142">
            <v>43130</v>
          </cell>
          <cell r="F142">
            <v>22.07</v>
          </cell>
          <cell r="G142">
            <v>43129</v>
          </cell>
          <cell r="H142">
            <v>43129</v>
          </cell>
          <cell r="J142" t="str">
            <v>CHECK</v>
          </cell>
          <cell r="L142">
            <v>43133</v>
          </cell>
          <cell r="M142">
            <v>43144</v>
          </cell>
          <cell r="P142">
            <v>22.07</v>
          </cell>
        </row>
        <row r="143">
          <cell r="A143" t="str">
            <v>Coleman, Michael D (Mike)</v>
          </cell>
          <cell r="D143">
            <v>43182</v>
          </cell>
          <cell r="F143">
            <v>356.6</v>
          </cell>
          <cell r="G143">
            <v>43154</v>
          </cell>
          <cell r="H143">
            <v>43174</v>
          </cell>
          <cell r="J143" t="str">
            <v>Direct Deposit</v>
          </cell>
          <cell r="L143">
            <v>43186</v>
          </cell>
          <cell r="M143">
            <v>43186</v>
          </cell>
          <cell r="P143">
            <v>104.69</v>
          </cell>
        </row>
        <row r="144">
          <cell r="A144" t="str">
            <v>Cook, Robert R</v>
          </cell>
          <cell r="D144">
            <v>42949</v>
          </cell>
          <cell r="F144">
            <v>256.05</v>
          </cell>
          <cell r="G144">
            <v>42941</v>
          </cell>
          <cell r="H144">
            <v>42943</v>
          </cell>
          <cell r="J144" t="str">
            <v>Direct Deposit</v>
          </cell>
          <cell r="L144">
            <v>42951</v>
          </cell>
          <cell r="M144">
            <v>42951</v>
          </cell>
          <cell r="P144">
            <v>256.05</v>
          </cell>
        </row>
        <row r="145">
          <cell r="A145" t="str">
            <v>CORPORATE COMMUNICATIONS CENTER INC</v>
          </cell>
          <cell r="D145">
            <v>43131</v>
          </cell>
          <cell r="F145">
            <v>395</v>
          </cell>
          <cell r="G145">
            <v>43101</v>
          </cell>
          <cell r="H145">
            <v>43131</v>
          </cell>
          <cell r="J145" t="str">
            <v>Direct Deposit</v>
          </cell>
          <cell r="L145">
            <v>43157</v>
          </cell>
          <cell r="M145">
            <v>43157</v>
          </cell>
          <cell r="P145">
            <v>395</v>
          </cell>
        </row>
        <row r="146">
          <cell r="A146" t="str">
            <v>CROWN CASTLE SOUTH LLC</v>
          </cell>
          <cell r="D146">
            <v>42979</v>
          </cell>
          <cell r="F146">
            <v>589.41</v>
          </cell>
          <cell r="G146">
            <v>42979</v>
          </cell>
          <cell r="H146">
            <v>43008</v>
          </cell>
          <cell r="J146" t="str">
            <v>CHECK</v>
          </cell>
          <cell r="L146">
            <v>43003</v>
          </cell>
          <cell r="M146">
            <v>43010</v>
          </cell>
          <cell r="P146">
            <v>589.41</v>
          </cell>
        </row>
        <row r="147">
          <cell r="A147" t="str">
            <v>CROWN CASTLE SOUTH LLC</v>
          </cell>
          <cell r="D147">
            <v>43191</v>
          </cell>
          <cell r="F147">
            <v>775</v>
          </cell>
          <cell r="G147">
            <v>43191</v>
          </cell>
          <cell r="H147">
            <v>43220</v>
          </cell>
          <cell r="J147" t="str">
            <v>Direct Deposit</v>
          </cell>
          <cell r="L147">
            <v>43215</v>
          </cell>
          <cell r="M147">
            <v>43215</v>
          </cell>
          <cell r="P147">
            <v>775</v>
          </cell>
        </row>
        <row r="148">
          <cell r="A148" t="str">
            <v>CSX TRANSPORTATION INC</v>
          </cell>
          <cell r="D148">
            <v>43181</v>
          </cell>
          <cell r="F148">
            <v>87</v>
          </cell>
          <cell r="G148">
            <v>43231</v>
          </cell>
          <cell r="H148">
            <v>43595</v>
          </cell>
          <cell r="J148" t="str">
            <v>Direct Deposit</v>
          </cell>
          <cell r="L148">
            <v>43206</v>
          </cell>
          <cell r="M148">
            <v>43206</v>
          </cell>
          <cell r="P148">
            <v>87</v>
          </cell>
        </row>
        <row r="149">
          <cell r="A149" t="str">
            <v>D AND S CONCRETE SERVICE LLC</v>
          </cell>
          <cell r="D149">
            <v>42938</v>
          </cell>
          <cell r="F149">
            <v>5000</v>
          </cell>
          <cell r="G149">
            <v>42938</v>
          </cell>
          <cell r="H149">
            <v>42938</v>
          </cell>
          <cell r="J149" t="str">
            <v>CHECK</v>
          </cell>
          <cell r="L149">
            <v>42963</v>
          </cell>
          <cell r="M149">
            <v>42970</v>
          </cell>
          <cell r="P149">
            <v>5000</v>
          </cell>
        </row>
        <row r="150">
          <cell r="A150" t="str">
            <v>Densman, Josh C</v>
          </cell>
          <cell r="D150">
            <v>43116</v>
          </cell>
          <cell r="F150">
            <v>2447.0100000000002</v>
          </cell>
          <cell r="G150">
            <v>43103</v>
          </cell>
          <cell r="H150">
            <v>43125</v>
          </cell>
          <cell r="J150" t="str">
            <v>Direct Deposit</v>
          </cell>
          <cell r="L150">
            <v>43117</v>
          </cell>
          <cell r="M150">
            <v>43117</v>
          </cell>
          <cell r="P150">
            <v>381.38</v>
          </cell>
        </row>
        <row r="151">
          <cell r="A151" t="str">
            <v>DITCH WITCH OF OHIO W PA AND W NY</v>
          </cell>
          <cell r="D151">
            <v>42940</v>
          </cell>
          <cell r="F151">
            <v>143.66</v>
          </cell>
          <cell r="G151">
            <v>42940</v>
          </cell>
          <cell r="H151">
            <v>42940</v>
          </cell>
          <cell r="J151" t="str">
            <v>CHECK</v>
          </cell>
          <cell r="L151">
            <v>43026</v>
          </cell>
          <cell r="M151">
            <v>43039</v>
          </cell>
          <cell r="P151">
            <v>143.66</v>
          </cell>
        </row>
        <row r="152">
          <cell r="A152" t="str">
            <v>DRISKILLS QUALITY CLEANING</v>
          </cell>
          <cell r="D152">
            <v>42982</v>
          </cell>
          <cell r="F152">
            <v>150</v>
          </cell>
          <cell r="G152">
            <v>42951</v>
          </cell>
          <cell r="H152">
            <v>42972</v>
          </cell>
          <cell r="J152" t="str">
            <v>CHECK</v>
          </cell>
          <cell r="L152">
            <v>43007</v>
          </cell>
          <cell r="M152">
            <v>43018</v>
          </cell>
          <cell r="P152">
            <v>150</v>
          </cell>
        </row>
        <row r="153">
          <cell r="A153" t="str">
            <v>DUFF AND PHELPS LLC</v>
          </cell>
          <cell r="D153">
            <v>42990</v>
          </cell>
          <cell r="F153">
            <v>80000</v>
          </cell>
          <cell r="G153">
            <v>42971</v>
          </cell>
          <cell r="H153">
            <v>43367</v>
          </cell>
          <cell r="J153" t="str">
            <v>CHECK</v>
          </cell>
          <cell r="L153">
            <v>43017</v>
          </cell>
          <cell r="M153">
            <v>43024</v>
          </cell>
          <cell r="P153">
            <v>80000</v>
          </cell>
        </row>
        <row r="154">
          <cell r="A154" t="str">
            <v>EF TECHNOLOGIES INC</v>
          </cell>
          <cell r="D154">
            <v>43027</v>
          </cell>
          <cell r="F154">
            <v>1223.56</v>
          </cell>
          <cell r="G154">
            <v>43026</v>
          </cell>
          <cell r="H154">
            <v>43026</v>
          </cell>
          <cell r="J154" t="str">
            <v>CHECK</v>
          </cell>
          <cell r="L154">
            <v>43102</v>
          </cell>
          <cell r="M154">
            <v>43110</v>
          </cell>
          <cell r="P154">
            <v>1296.97</v>
          </cell>
        </row>
        <row r="155">
          <cell r="A155" t="str">
            <v>EF TECHNOLOGIES INC</v>
          </cell>
          <cell r="D155">
            <v>43209</v>
          </cell>
          <cell r="F155">
            <v>635</v>
          </cell>
          <cell r="G155">
            <v>43208</v>
          </cell>
          <cell r="H155">
            <v>43208</v>
          </cell>
          <cell r="J155" t="str">
            <v>CHECK</v>
          </cell>
          <cell r="L155">
            <v>43234</v>
          </cell>
          <cell r="M155">
            <v>43243</v>
          </cell>
          <cell r="P155">
            <v>673.1</v>
          </cell>
        </row>
        <row r="156">
          <cell r="A156" t="str">
            <v>EGW UTILITIES INC</v>
          </cell>
          <cell r="D156">
            <v>43032</v>
          </cell>
          <cell r="F156">
            <v>835.83</v>
          </cell>
          <cell r="G156">
            <v>43032</v>
          </cell>
          <cell r="H156">
            <v>43032</v>
          </cell>
          <cell r="J156" t="str">
            <v>Direct Deposit</v>
          </cell>
          <cell r="L156">
            <v>43059</v>
          </cell>
          <cell r="M156">
            <v>43059</v>
          </cell>
          <cell r="P156">
            <v>835.83</v>
          </cell>
        </row>
        <row r="157">
          <cell r="A157" t="str">
            <v>EGW UTILITIES INC</v>
          </cell>
          <cell r="D157">
            <v>43201</v>
          </cell>
          <cell r="F157">
            <v>303.16000000000003</v>
          </cell>
          <cell r="G157">
            <v>43201</v>
          </cell>
          <cell r="H157">
            <v>43201</v>
          </cell>
          <cell r="J157" t="str">
            <v>Direct Deposit</v>
          </cell>
          <cell r="L157">
            <v>43227</v>
          </cell>
          <cell r="M157">
            <v>43227</v>
          </cell>
          <cell r="P157">
            <v>303.16000000000003</v>
          </cell>
        </row>
        <row r="158">
          <cell r="A158" t="str">
            <v>EGW UTILITIES INC</v>
          </cell>
          <cell r="D158">
            <v>43203</v>
          </cell>
          <cell r="F158">
            <v>1491.06</v>
          </cell>
          <cell r="G158">
            <v>43203</v>
          </cell>
          <cell r="H158">
            <v>43203</v>
          </cell>
          <cell r="J158" t="str">
            <v>Direct Deposit</v>
          </cell>
          <cell r="L158">
            <v>43241</v>
          </cell>
          <cell r="M158">
            <v>43241</v>
          </cell>
          <cell r="P158">
            <v>1491.06</v>
          </cell>
        </row>
        <row r="159">
          <cell r="A159" t="str">
            <v>ELEMENT FLEET</v>
          </cell>
          <cell r="D159">
            <v>43021</v>
          </cell>
          <cell r="F159">
            <v>2380582.86</v>
          </cell>
          <cell r="G159">
            <v>42979</v>
          </cell>
          <cell r="H159">
            <v>43008</v>
          </cell>
          <cell r="J159" t="str">
            <v>Direct Deposit</v>
          </cell>
          <cell r="L159">
            <v>43024</v>
          </cell>
          <cell r="M159">
            <v>43024</v>
          </cell>
        </row>
        <row r="160">
          <cell r="A160" t="str">
            <v>FARMERS RURAL ELECTRIC COOPERATIVE CORPORATION</v>
          </cell>
          <cell r="D160">
            <v>43210</v>
          </cell>
          <cell r="F160">
            <v>25.92</v>
          </cell>
          <cell r="G160">
            <v>43179</v>
          </cell>
          <cell r="H160">
            <v>43207</v>
          </cell>
          <cell r="J160" t="str">
            <v>CHECK</v>
          </cell>
          <cell r="L160">
            <v>43217</v>
          </cell>
          <cell r="M160">
            <v>43227</v>
          </cell>
          <cell r="P160">
            <v>25.92</v>
          </cell>
        </row>
        <row r="161">
          <cell r="A161" t="str">
            <v>FARMERS RURAL ELECTRIC COOPERATIVE CORPORATION</v>
          </cell>
          <cell r="D161">
            <v>43271</v>
          </cell>
          <cell r="F161">
            <v>27.1</v>
          </cell>
          <cell r="G161">
            <v>43238</v>
          </cell>
          <cell r="H161">
            <v>43270</v>
          </cell>
          <cell r="J161" t="str">
            <v>CHECK</v>
          </cell>
          <cell r="L161">
            <v>43280</v>
          </cell>
          <cell r="M161">
            <v>43287</v>
          </cell>
          <cell r="P161">
            <v>27.1</v>
          </cell>
        </row>
        <row r="162">
          <cell r="A162" t="str">
            <v>FIERS HEATING AND COOLING</v>
          </cell>
          <cell r="D162">
            <v>43150</v>
          </cell>
          <cell r="F162">
            <v>398.48</v>
          </cell>
          <cell r="G162">
            <v>43133</v>
          </cell>
          <cell r="H162">
            <v>43133</v>
          </cell>
          <cell r="J162" t="str">
            <v>CHECK</v>
          </cell>
          <cell r="L162">
            <v>43159</v>
          </cell>
          <cell r="M162">
            <v>43178</v>
          </cell>
          <cell r="P162">
            <v>398.48</v>
          </cell>
        </row>
        <row r="163">
          <cell r="A163" t="str">
            <v>Flick, Robert K</v>
          </cell>
          <cell r="D163">
            <v>43033</v>
          </cell>
          <cell r="F163">
            <v>68.97</v>
          </cell>
          <cell r="G163">
            <v>43028</v>
          </cell>
          <cell r="H163">
            <v>43032</v>
          </cell>
          <cell r="J163" t="str">
            <v>Direct Deposit</v>
          </cell>
          <cell r="L163">
            <v>43038</v>
          </cell>
          <cell r="M163">
            <v>43038</v>
          </cell>
          <cell r="P163">
            <v>68.97</v>
          </cell>
        </row>
        <row r="164">
          <cell r="A164" t="str">
            <v>FRANKLIN ELECTRIC PLANT BOARD</v>
          </cell>
          <cell r="D164">
            <v>42905</v>
          </cell>
          <cell r="F164">
            <v>33.450000000000003</v>
          </cell>
          <cell r="G164">
            <v>42870</v>
          </cell>
          <cell r="H164">
            <v>42905</v>
          </cell>
          <cell r="J164" t="str">
            <v>CHECK</v>
          </cell>
          <cell r="L164">
            <v>42923</v>
          </cell>
          <cell r="M164">
            <v>42930</v>
          </cell>
          <cell r="P164">
            <v>33.450000000000003</v>
          </cell>
        </row>
        <row r="165">
          <cell r="A165" t="str">
            <v>FRANKLIN ELECTRIC PLANT BOARD</v>
          </cell>
          <cell r="D165">
            <v>43005</v>
          </cell>
          <cell r="F165">
            <v>73.98</v>
          </cell>
          <cell r="G165">
            <v>42969</v>
          </cell>
          <cell r="H165">
            <v>43005</v>
          </cell>
          <cell r="J165" t="str">
            <v>CHECK</v>
          </cell>
          <cell r="L165">
            <v>43024</v>
          </cell>
          <cell r="M165">
            <v>43032</v>
          </cell>
          <cell r="P165">
            <v>73.98</v>
          </cell>
        </row>
        <row r="166">
          <cell r="A166" t="str">
            <v>Gillham, Laura K</v>
          </cell>
          <cell r="D166">
            <v>43187</v>
          </cell>
          <cell r="F166">
            <v>96</v>
          </cell>
          <cell r="G166">
            <v>43179</v>
          </cell>
          <cell r="H166">
            <v>43182</v>
          </cell>
          <cell r="J166" t="str">
            <v>Direct Deposit</v>
          </cell>
          <cell r="L166">
            <v>43194</v>
          </cell>
          <cell r="M166">
            <v>43194</v>
          </cell>
          <cell r="P166">
            <v>96</v>
          </cell>
        </row>
        <row r="167">
          <cell r="A167" t="str">
            <v>GLASGOW ELECTRIC PLANT BOARD</v>
          </cell>
          <cell r="D167">
            <v>43160</v>
          </cell>
          <cell r="F167">
            <v>50.92</v>
          </cell>
          <cell r="G167">
            <v>43132</v>
          </cell>
          <cell r="H167">
            <v>43160</v>
          </cell>
          <cell r="J167" t="str">
            <v>CHECK</v>
          </cell>
          <cell r="L167">
            <v>43175</v>
          </cell>
          <cell r="M167">
            <v>43185</v>
          </cell>
          <cell r="P167">
            <v>50.92</v>
          </cell>
        </row>
        <row r="168">
          <cell r="A168" t="str">
            <v>GLASGOW WATER COMPANY</v>
          </cell>
          <cell r="D168">
            <v>43216</v>
          </cell>
          <cell r="F168">
            <v>9.19</v>
          </cell>
          <cell r="G168">
            <v>43189</v>
          </cell>
          <cell r="H168">
            <v>43216</v>
          </cell>
          <cell r="J168" t="str">
            <v>CHECK</v>
          </cell>
          <cell r="L168">
            <v>43243</v>
          </cell>
          <cell r="M168">
            <v>43251</v>
          </cell>
          <cell r="P168">
            <v>9.19</v>
          </cell>
        </row>
        <row r="169">
          <cell r="A169" t="str">
            <v>GO RECYCLING</v>
          </cell>
          <cell r="D169">
            <v>43101</v>
          </cell>
          <cell r="F169">
            <v>360</v>
          </cell>
          <cell r="G169">
            <v>43101</v>
          </cell>
          <cell r="H169">
            <v>43190</v>
          </cell>
          <cell r="J169" t="str">
            <v>CHECK</v>
          </cell>
          <cell r="L169">
            <v>43103</v>
          </cell>
          <cell r="M169">
            <v>43111</v>
          </cell>
          <cell r="P169">
            <v>360</v>
          </cell>
        </row>
        <row r="170">
          <cell r="A170" t="str">
            <v>GREEN RIVER RENTALS INC</v>
          </cell>
          <cell r="D170">
            <v>43164</v>
          </cell>
          <cell r="F170">
            <v>205.37</v>
          </cell>
          <cell r="G170">
            <v>43111</v>
          </cell>
          <cell r="H170">
            <v>43111</v>
          </cell>
          <cell r="J170" t="str">
            <v>CHECK</v>
          </cell>
          <cell r="L170">
            <v>43188</v>
          </cell>
          <cell r="M170">
            <v>43195</v>
          </cell>
          <cell r="P170">
            <v>205.37</v>
          </cell>
        </row>
        <row r="171">
          <cell r="A171" t="str">
            <v>Hamilton, Gary L</v>
          </cell>
          <cell r="D171">
            <v>42979</v>
          </cell>
          <cell r="F171">
            <v>477.83</v>
          </cell>
          <cell r="G171">
            <v>42958</v>
          </cell>
          <cell r="H171">
            <v>42971</v>
          </cell>
          <cell r="J171" t="str">
            <v>Direct Deposit</v>
          </cell>
          <cell r="L171">
            <v>42983</v>
          </cell>
          <cell r="M171">
            <v>42983</v>
          </cell>
          <cell r="P171">
            <v>427.47</v>
          </cell>
        </row>
        <row r="172">
          <cell r="A172" t="str">
            <v>HARRIS MCBURNEY COMPANY INC</v>
          </cell>
          <cell r="D172">
            <v>42917</v>
          </cell>
          <cell r="F172">
            <v>307.12</v>
          </cell>
          <cell r="G172">
            <v>42911</v>
          </cell>
          <cell r="H172">
            <v>42917</v>
          </cell>
          <cell r="J172" t="str">
            <v>Direct Deposit</v>
          </cell>
          <cell r="L172">
            <v>42942</v>
          </cell>
          <cell r="M172">
            <v>42942</v>
          </cell>
          <cell r="P172">
            <v>307.12</v>
          </cell>
        </row>
        <row r="173">
          <cell r="A173" t="str">
            <v>HARRIS MCBURNEY COMPANY INC</v>
          </cell>
          <cell r="D173">
            <v>42924</v>
          </cell>
          <cell r="F173">
            <v>855.36</v>
          </cell>
          <cell r="G173">
            <v>42918</v>
          </cell>
          <cell r="H173">
            <v>42924</v>
          </cell>
          <cell r="J173" t="str">
            <v>Direct Deposit</v>
          </cell>
          <cell r="L173">
            <v>42949</v>
          </cell>
          <cell r="M173">
            <v>42949</v>
          </cell>
          <cell r="P173">
            <v>855.36</v>
          </cell>
        </row>
        <row r="174">
          <cell r="A174" t="str">
            <v>HARRIS MCBURNEY COMPANY INC</v>
          </cell>
          <cell r="D174">
            <v>42952</v>
          </cell>
          <cell r="F174">
            <v>852.72</v>
          </cell>
          <cell r="G174">
            <v>42946</v>
          </cell>
          <cell r="H174">
            <v>42952</v>
          </cell>
          <cell r="J174" t="str">
            <v>Direct Deposit</v>
          </cell>
          <cell r="L174">
            <v>42977</v>
          </cell>
          <cell r="M174">
            <v>42977</v>
          </cell>
          <cell r="P174">
            <v>852.72</v>
          </cell>
        </row>
        <row r="175">
          <cell r="A175" t="str">
            <v>HARRIS MCBURNEY COMPANY INC</v>
          </cell>
          <cell r="D175">
            <v>42965</v>
          </cell>
          <cell r="F175">
            <v>1520.64</v>
          </cell>
          <cell r="G175">
            <v>42960</v>
          </cell>
          <cell r="H175">
            <v>42966</v>
          </cell>
          <cell r="J175" t="str">
            <v>Direct Deposit</v>
          </cell>
          <cell r="L175">
            <v>42990</v>
          </cell>
          <cell r="M175">
            <v>42990</v>
          </cell>
          <cell r="P175">
            <v>1520.64</v>
          </cell>
        </row>
        <row r="176">
          <cell r="A176" t="str">
            <v>HARRIS MCBURNEY COMPANY INC</v>
          </cell>
          <cell r="D176">
            <v>42980</v>
          </cell>
          <cell r="F176">
            <v>415.36</v>
          </cell>
          <cell r="G176">
            <v>42974</v>
          </cell>
          <cell r="H176">
            <v>42980</v>
          </cell>
          <cell r="J176" t="str">
            <v>Direct Deposit</v>
          </cell>
          <cell r="L176">
            <v>43005</v>
          </cell>
          <cell r="M176">
            <v>43005</v>
          </cell>
          <cell r="P176">
            <v>415.36</v>
          </cell>
        </row>
        <row r="177">
          <cell r="A177" t="str">
            <v>HARRIS MCBURNEY COMPANY INC</v>
          </cell>
          <cell r="D177">
            <v>42994</v>
          </cell>
          <cell r="F177">
            <v>8184.88</v>
          </cell>
          <cell r="G177">
            <v>42988</v>
          </cell>
          <cell r="H177">
            <v>42994</v>
          </cell>
          <cell r="J177" t="str">
            <v>Direct Deposit</v>
          </cell>
          <cell r="L177">
            <v>43019</v>
          </cell>
          <cell r="M177">
            <v>43019</v>
          </cell>
          <cell r="P177">
            <v>8184.88</v>
          </cell>
        </row>
        <row r="178">
          <cell r="A178" t="str">
            <v>HARRIS MCBURNEY COMPANY INC</v>
          </cell>
          <cell r="D178">
            <v>43001</v>
          </cell>
          <cell r="F178">
            <v>8487.6</v>
          </cell>
          <cell r="G178">
            <v>42995</v>
          </cell>
          <cell r="H178">
            <v>43001</v>
          </cell>
          <cell r="J178" t="str">
            <v>Direct Deposit</v>
          </cell>
          <cell r="L178">
            <v>43026</v>
          </cell>
          <cell r="M178">
            <v>43026</v>
          </cell>
          <cell r="P178">
            <v>8487.6</v>
          </cell>
        </row>
        <row r="179">
          <cell r="A179" t="str">
            <v>HARRIS MCBURNEY COMPANY INC</v>
          </cell>
          <cell r="D179">
            <v>43015</v>
          </cell>
          <cell r="F179">
            <v>1189.76</v>
          </cell>
          <cell r="G179">
            <v>43009</v>
          </cell>
          <cell r="H179">
            <v>43015</v>
          </cell>
          <cell r="J179" t="str">
            <v>Direct Deposit</v>
          </cell>
          <cell r="L179">
            <v>43040</v>
          </cell>
          <cell r="M179">
            <v>43040</v>
          </cell>
          <cell r="P179">
            <v>1189.76</v>
          </cell>
        </row>
        <row r="180">
          <cell r="A180" t="str">
            <v>HARRIS MCBURNEY COMPANY INC</v>
          </cell>
          <cell r="D180">
            <v>43043</v>
          </cell>
          <cell r="F180">
            <v>3986.4</v>
          </cell>
          <cell r="G180">
            <v>43037</v>
          </cell>
          <cell r="H180">
            <v>43043</v>
          </cell>
          <cell r="J180" t="str">
            <v>Direct Deposit</v>
          </cell>
          <cell r="L180">
            <v>43068</v>
          </cell>
          <cell r="M180">
            <v>43068</v>
          </cell>
          <cell r="P180">
            <v>3986.4</v>
          </cell>
        </row>
        <row r="181">
          <cell r="A181" t="str">
            <v>HARRIS MCBURNEY COMPANY INC</v>
          </cell>
          <cell r="D181">
            <v>43050</v>
          </cell>
          <cell r="F181">
            <v>1325.28</v>
          </cell>
          <cell r="G181">
            <v>43044</v>
          </cell>
          <cell r="H181">
            <v>43050</v>
          </cell>
          <cell r="J181" t="str">
            <v>Direct Deposit</v>
          </cell>
          <cell r="L181">
            <v>43075</v>
          </cell>
          <cell r="M181">
            <v>43075</v>
          </cell>
          <cell r="P181">
            <v>1325.28</v>
          </cell>
        </row>
        <row r="182">
          <cell r="A182" t="str">
            <v>HARRIS MCBURNEY COMPANY INC</v>
          </cell>
          <cell r="D182">
            <v>43085</v>
          </cell>
          <cell r="F182">
            <v>3050.96</v>
          </cell>
          <cell r="G182">
            <v>43079</v>
          </cell>
          <cell r="H182">
            <v>43085</v>
          </cell>
          <cell r="J182" t="str">
            <v>Direct Deposit</v>
          </cell>
          <cell r="L182">
            <v>43110</v>
          </cell>
          <cell r="M182">
            <v>43110</v>
          </cell>
          <cell r="P182">
            <v>3050.96</v>
          </cell>
        </row>
        <row r="183">
          <cell r="A183" t="str">
            <v>HARRIS MCBURNEY COMPANY INC</v>
          </cell>
          <cell r="D183">
            <v>43225</v>
          </cell>
          <cell r="F183">
            <v>7084.78</v>
          </cell>
          <cell r="G183">
            <v>43219</v>
          </cell>
          <cell r="H183">
            <v>43225</v>
          </cell>
          <cell r="J183" t="str">
            <v>Direct Deposit</v>
          </cell>
          <cell r="L183">
            <v>43250</v>
          </cell>
          <cell r="M183">
            <v>43250</v>
          </cell>
          <cell r="P183">
            <v>7084.78</v>
          </cell>
        </row>
        <row r="184">
          <cell r="A184" t="str">
            <v>HARRIS MCBURNEY COMPANY INC</v>
          </cell>
          <cell r="D184">
            <v>43240</v>
          </cell>
          <cell r="F184">
            <v>2257.88</v>
          </cell>
          <cell r="G184">
            <v>43240</v>
          </cell>
          <cell r="H184">
            <v>43246</v>
          </cell>
          <cell r="J184" t="str">
            <v>Direct Deposit</v>
          </cell>
          <cell r="L184">
            <v>43276</v>
          </cell>
          <cell r="M184">
            <v>43276</v>
          </cell>
          <cell r="P184">
            <v>2257.88</v>
          </cell>
        </row>
        <row r="185">
          <cell r="A185" t="str">
            <v>HEATH CONSULTANTS INC</v>
          </cell>
          <cell r="D185">
            <v>42980</v>
          </cell>
          <cell r="F185">
            <v>3211</v>
          </cell>
          <cell r="G185">
            <v>42974</v>
          </cell>
          <cell r="H185">
            <v>42980</v>
          </cell>
          <cell r="J185" t="str">
            <v>Direct Deposit</v>
          </cell>
          <cell r="L185">
            <v>42998</v>
          </cell>
          <cell r="M185">
            <v>42998</v>
          </cell>
          <cell r="P185">
            <v>3211</v>
          </cell>
        </row>
        <row r="186">
          <cell r="A186" t="str">
            <v>HEATH CONSULTANTS INC</v>
          </cell>
          <cell r="D186">
            <v>42980</v>
          </cell>
          <cell r="F186">
            <v>828.1</v>
          </cell>
          <cell r="G186">
            <v>42974</v>
          </cell>
          <cell r="H186">
            <v>42980</v>
          </cell>
          <cell r="J186" t="str">
            <v>Direct Deposit</v>
          </cell>
          <cell r="L186">
            <v>42998</v>
          </cell>
          <cell r="M186">
            <v>42998</v>
          </cell>
          <cell r="P186">
            <v>828.1</v>
          </cell>
        </row>
        <row r="187">
          <cell r="A187" t="str">
            <v>HEATH CONSULTANTS INC</v>
          </cell>
          <cell r="D187">
            <v>42994</v>
          </cell>
          <cell r="F187">
            <v>1199.9000000000001</v>
          </cell>
          <cell r="G187">
            <v>42988</v>
          </cell>
          <cell r="H187">
            <v>42994</v>
          </cell>
          <cell r="J187" t="str">
            <v>Direct Deposit</v>
          </cell>
          <cell r="L187">
            <v>43007</v>
          </cell>
          <cell r="M187">
            <v>43007</v>
          </cell>
          <cell r="P187">
            <v>1199.9000000000001</v>
          </cell>
        </row>
        <row r="188">
          <cell r="A188" t="str">
            <v>HEATH CONSULTANTS INC</v>
          </cell>
          <cell r="D188">
            <v>43253</v>
          </cell>
          <cell r="F188">
            <v>135977.4</v>
          </cell>
          <cell r="G188">
            <v>43221</v>
          </cell>
          <cell r="H188">
            <v>43251</v>
          </cell>
          <cell r="J188" t="str">
            <v>Direct Deposit</v>
          </cell>
          <cell r="L188">
            <v>43264</v>
          </cell>
          <cell r="M188">
            <v>43264</v>
          </cell>
          <cell r="P188">
            <v>132512.9</v>
          </cell>
        </row>
        <row r="189">
          <cell r="A189" t="str">
            <v>HEATH CONSULTANTS INC</v>
          </cell>
          <cell r="D189">
            <v>42882</v>
          </cell>
          <cell r="F189">
            <v>3498.3</v>
          </cell>
          <cell r="G189">
            <v>42856</v>
          </cell>
          <cell r="H189">
            <v>42864</v>
          </cell>
          <cell r="J189" t="str">
            <v>Direct Deposit</v>
          </cell>
          <cell r="L189">
            <v>42934</v>
          </cell>
          <cell r="M189">
            <v>42934</v>
          </cell>
          <cell r="P189">
            <v>3498.3</v>
          </cell>
        </row>
        <row r="190">
          <cell r="A190" t="str">
            <v>HEATH CONSULTANTS INC</v>
          </cell>
          <cell r="D190">
            <v>42917</v>
          </cell>
          <cell r="F190">
            <v>2382.9</v>
          </cell>
          <cell r="G190">
            <v>42911</v>
          </cell>
          <cell r="H190">
            <v>42917</v>
          </cell>
          <cell r="J190" t="str">
            <v>Direct Deposit</v>
          </cell>
          <cell r="L190">
            <v>42935</v>
          </cell>
          <cell r="M190">
            <v>42935</v>
          </cell>
          <cell r="P190">
            <v>2382.9</v>
          </cell>
        </row>
        <row r="191">
          <cell r="A191" t="str">
            <v>HEATH CONSULTANTS INC</v>
          </cell>
          <cell r="D191">
            <v>42959</v>
          </cell>
          <cell r="F191">
            <v>3447.6</v>
          </cell>
          <cell r="G191">
            <v>42953</v>
          </cell>
          <cell r="H191">
            <v>42959</v>
          </cell>
          <cell r="J191" t="str">
            <v>Direct Deposit</v>
          </cell>
          <cell r="L191">
            <v>42977</v>
          </cell>
          <cell r="M191">
            <v>42977</v>
          </cell>
          <cell r="P191">
            <v>3447.6</v>
          </cell>
        </row>
        <row r="192">
          <cell r="A192" t="str">
            <v>HEATH CONSULTANTS INC</v>
          </cell>
          <cell r="D192">
            <v>42959</v>
          </cell>
          <cell r="F192">
            <v>2180.1</v>
          </cell>
          <cell r="G192">
            <v>42953</v>
          </cell>
          <cell r="H192">
            <v>42959</v>
          </cell>
          <cell r="J192" t="str">
            <v>Direct Deposit</v>
          </cell>
          <cell r="L192">
            <v>42972</v>
          </cell>
          <cell r="M192">
            <v>42972</v>
          </cell>
          <cell r="P192">
            <v>2180.1</v>
          </cell>
        </row>
        <row r="193">
          <cell r="A193" t="str">
            <v>Henderson, Joanne M</v>
          </cell>
          <cell r="D193">
            <v>43054</v>
          </cell>
          <cell r="F193">
            <v>799.24</v>
          </cell>
          <cell r="G193">
            <v>43034</v>
          </cell>
          <cell r="H193">
            <v>43048</v>
          </cell>
          <cell r="J193" t="str">
            <v>Direct Deposit</v>
          </cell>
          <cell r="L193">
            <v>43056</v>
          </cell>
          <cell r="M193">
            <v>43056</v>
          </cell>
          <cell r="P193">
            <v>18.73</v>
          </cell>
        </row>
        <row r="194">
          <cell r="A194" t="str">
            <v>HENDRICKSON USA</v>
          </cell>
          <cell r="D194">
            <v>43109</v>
          </cell>
          <cell r="F194">
            <v>2362.62</v>
          </cell>
          <cell r="G194">
            <v>42005</v>
          </cell>
          <cell r="H194">
            <v>42735</v>
          </cell>
          <cell r="J194" t="str">
            <v>CHECK</v>
          </cell>
          <cell r="L194">
            <v>43110</v>
          </cell>
          <cell r="M194">
            <v>43136</v>
          </cell>
          <cell r="P194">
            <v>23.64</v>
          </cell>
        </row>
        <row r="195">
          <cell r="A195" t="str">
            <v>HOME BUILDERS ASSOCIATION OF OWENSBORO</v>
          </cell>
          <cell r="D195">
            <v>43040</v>
          </cell>
          <cell r="F195">
            <v>1000</v>
          </cell>
          <cell r="G195">
            <v>43040</v>
          </cell>
          <cell r="H195">
            <v>43040</v>
          </cell>
          <cell r="J195" t="str">
            <v>CHECK</v>
          </cell>
          <cell r="L195">
            <v>43045</v>
          </cell>
          <cell r="M195">
            <v>43070</v>
          </cell>
          <cell r="P195">
            <v>1060</v>
          </cell>
        </row>
        <row r="196">
          <cell r="A196" t="str">
            <v>HOPKINSVILLE ELECTRIC SYSTEM</v>
          </cell>
          <cell r="D196">
            <v>43178</v>
          </cell>
          <cell r="F196">
            <v>422.28</v>
          </cell>
          <cell r="G196">
            <v>43149</v>
          </cell>
          <cell r="H196">
            <v>43178</v>
          </cell>
          <cell r="J196" t="str">
            <v>CHECK</v>
          </cell>
          <cell r="L196">
            <v>43203</v>
          </cell>
          <cell r="M196">
            <v>43216</v>
          </cell>
          <cell r="P196">
            <v>422.28</v>
          </cell>
        </row>
        <row r="197">
          <cell r="A197" t="str">
            <v>HOPKINSVILLE ELECTRIC SYSTEM</v>
          </cell>
          <cell r="D197">
            <v>43026</v>
          </cell>
          <cell r="F197">
            <v>484.7</v>
          </cell>
          <cell r="G197">
            <v>42997</v>
          </cell>
          <cell r="H197">
            <v>43026</v>
          </cell>
          <cell r="J197" t="str">
            <v>CHECK</v>
          </cell>
          <cell r="L197">
            <v>43056</v>
          </cell>
          <cell r="M197">
            <v>43069</v>
          </cell>
          <cell r="P197">
            <v>484.7</v>
          </cell>
        </row>
        <row r="198">
          <cell r="A198" t="str">
            <v>HOPKINSVILLE WATER ENVIROMENT AUTHORITY</v>
          </cell>
          <cell r="D198">
            <v>43190</v>
          </cell>
          <cell r="F198">
            <v>6</v>
          </cell>
          <cell r="G198">
            <v>43160</v>
          </cell>
          <cell r="H198">
            <v>43190</v>
          </cell>
          <cell r="J198" t="str">
            <v>CHECK</v>
          </cell>
          <cell r="L198">
            <v>43192</v>
          </cell>
          <cell r="M198">
            <v>43200</v>
          </cell>
          <cell r="P198">
            <v>6</v>
          </cell>
        </row>
        <row r="199">
          <cell r="A199" t="str">
            <v>HOPKINSVILLE WATER ENVIROMENT AUTHORITY</v>
          </cell>
          <cell r="D199">
            <v>43250</v>
          </cell>
          <cell r="F199">
            <v>6</v>
          </cell>
          <cell r="G199">
            <v>43221</v>
          </cell>
          <cell r="H199">
            <v>43251</v>
          </cell>
          <cell r="J199" t="str">
            <v>CHECK</v>
          </cell>
          <cell r="L199">
            <v>43252</v>
          </cell>
          <cell r="M199">
            <v>43262</v>
          </cell>
          <cell r="P199">
            <v>6</v>
          </cell>
        </row>
        <row r="200">
          <cell r="A200" t="str">
            <v>Hudson, Sidney W (Sid)</v>
          </cell>
          <cell r="D200">
            <v>43131</v>
          </cell>
          <cell r="F200">
            <v>3818.67</v>
          </cell>
          <cell r="G200">
            <v>43083</v>
          </cell>
          <cell r="H200">
            <v>43130</v>
          </cell>
          <cell r="J200" t="str">
            <v>Direct Deposit</v>
          </cell>
          <cell r="L200">
            <v>43133</v>
          </cell>
          <cell r="M200">
            <v>43133</v>
          </cell>
          <cell r="P200">
            <v>157.49</v>
          </cell>
        </row>
        <row r="201">
          <cell r="A201" t="str">
            <v>INDUSTRIAL PARK DISTRIBUTORS</v>
          </cell>
          <cell r="D201">
            <v>43102</v>
          </cell>
          <cell r="F201">
            <v>66.98</v>
          </cell>
          <cell r="G201">
            <v>43102</v>
          </cell>
          <cell r="H201">
            <v>43102</v>
          </cell>
          <cell r="J201" t="str">
            <v>CHECK</v>
          </cell>
          <cell r="L201">
            <v>43129</v>
          </cell>
          <cell r="M201">
            <v>43140</v>
          </cell>
          <cell r="P201">
            <v>71</v>
          </cell>
        </row>
        <row r="202">
          <cell r="A202" t="str">
            <v>INFOSOURCE</v>
          </cell>
          <cell r="D202">
            <v>42917</v>
          </cell>
          <cell r="F202">
            <v>75</v>
          </cell>
          <cell r="G202">
            <v>42917</v>
          </cell>
          <cell r="H202">
            <v>42917</v>
          </cell>
          <cell r="J202" t="str">
            <v>CHECK</v>
          </cell>
          <cell r="L202">
            <v>42923</v>
          </cell>
          <cell r="M202">
            <v>42948</v>
          </cell>
          <cell r="P202">
            <v>75</v>
          </cell>
        </row>
        <row r="203">
          <cell r="A203" t="str">
            <v>INSTRUMENT AND VALVE SERVICES COMPANY</v>
          </cell>
          <cell r="D203">
            <v>43061</v>
          </cell>
          <cell r="F203">
            <v>444.24</v>
          </cell>
          <cell r="G203">
            <v>43061</v>
          </cell>
          <cell r="H203">
            <v>43061</v>
          </cell>
          <cell r="J203" t="str">
            <v>Direct Deposit</v>
          </cell>
          <cell r="L203">
            <v>43087</v>
          </cell>
          <cell r="M203">
            <v>43087</v>
          </cell>
          <cell r="P203">
            <v>470.89</v>
          </cell>
        </row>
        <row r="204">
          <cell r="A204" t="str">
            <v>INTER COUNTY ENERGY</v>
          </cell>
          <cell r="D204">
            <v>43217</v>
          </cell>
          <cell r="F204">
            <v>19.21</v>
          </cell>
          <cell r="G204">
            <v>43169</v>
          </cell>
          <cell r="H204">
            <v>43200</v>
          </cell>
          <cell r="J204" t="str">
            <v>CHECK</v>
          </cell>
          <cell r="L204">
            <v>43224</v>
          </cell>
          <cell r="M204">
            <v>43231</v>
          </cell>
          <cell r="P204">
            <v>19.21</v>
          </cell>
        </row>
        <row r="205">
          <cell r="A205" t="str">
            <v>INTER COUNTY ENERGY</v>
          </cell>
          <cell r="D205">
            <v>43027</v>
          </cell>
          <cell r="F205">
            <v>13.03</v>
          </cell>
          <cell r="G205">
            <v>42979</v>
          </cell>
          <cell r="H205">
            <v>43009</v>
          </cell>
          <cell r="J205" t="str">
            <v>CHECK</v>
          </cell>
          <cell r="L205">
            <v>43035</v>
          </cell>
          <cell r="M205">
            <v>43046</v>
          </cell>
          <cell r="P205">
            <v>13.03</v>
          </cell>
        </row>
        <row r="206">
          <cell r="A206" t="str">
            <v>INTER COUNTY ENERGY</v>
          </cell>
          <cell r="D206">
            <v>43058</v>
          </cell>
          <cell r="F206">
            <v>24.18</v>
          </cell>
          <cell r="G206">
            <v>43009</v>
          </cell>
          <cell r="H206">
            <v>43040</v>
          </cell>
          <cell r="J206" t="str">
            <v>CHECK</v>
          </cell>
          <cell r="L206">
            <v>43070</v>
          </cell>
          <cell r="M206">
            <v>43082</v>
          </cell>
          <cell r="P206">
            <v>24.18</v>
          </cell>
        </row>
        <row r="207">
          <cell r="A207" t="str">
            <v>INTER COUNTY ENERGY</v>
          </cell>
          <cell r="D207">
            <v>43088</v>
          </cell>
          <cell r="F207">
            <v>23.75</v>
          </cell>
          <cell r="G207">
            <v>43040</v>
          </cell>
          <cell r="H207">
            <v>43070</v>
          </cell>
          <cell r="J207" t="str">
            <v>CHECK</v>
          </cell>
          <cell r="L207">
            <v>43102</v>
          </cell>
          <cell r="M207">
            <v>43110</v>
          </cell>
          <cell r="P207">
            <v>23.75</v>
          </cell>
        </row>
        <row r="208">
          <cell r="A208" t="str">
            <v>INTER COUNTY ENERGY</v>
          </cell>
          <cell r="D208">
            <v>43005</v>
          </cell>
          <cell r="F208">
            <v>11.6</v>
          </cell>
          <cell r="G208">
            <v>42957</v>
          </cell>
          <cell r="H208">
            <v>42988</v>
          </cell>
          <cell r="J208" t="str">
            <v>CHECK</v>
          </cell>
          <cell r="L208">
            <v>43024</v>
          </cell>
          <cell r="M208">
            <v>43033</v>
          </cell>
          <cell r="P208">
            <v>11.6</v>
          </cell>
        </row>
        <row r="209">
          <cell r="A209" t="str">
            <v>JACKSON PURCHASE ENERGY CORPORATION</v>
          </cell>
          <cell r="D209">
            <v>43159</v>
          </cell>
          <cell r="F209">
            <v>29.18</v>
          </cell>
          <cell r="G209">
            <v>43123</v>
          </cell>
          <cell r="H209">
            <v>43150</v>
          </cell>
          <cell r="J209" t="str">
            <v>CHECK</v>
          </cell>
          <cell r="L209">
            <v>43171</v>
          </cell>
          <cell r="M209">
            <v>43179</v>
          </cell>
          <cell r="P209">
            <v>29.18</v>
          </cell>
        </row>
        <row r="210">
          <cell r="A210" t="str">
            <v>JACKSON PURCHASE ENERGY CORPORATION</v>
          </cell>
          <cell r="D210">
            <v>42944</v>
          </cell>
          <cell r="F210">
            <v>28.11</v>
          </cell>
          <cell r="G210">
            <v>42907</v>
          </cell>
          <cell r="H210">
            <v>42940</v>
          </cell>
          <cell r="J210" t="str">
            <v>CHECK</v>
          </cell>
          <cell r="L210">
            <v>42961</v>
          </cell>
          <cell r="M210">
            <v>42970</v>
          </cell>
          <cell r="P210">
            <v>28.11</v>
          </cell>
        </row>
        <row r="211">
          <cell r="A211" t="str">
            <v>JACKSON PURCHASE ENERGY CORPORATION</v>
          </cell>
          <cell r="D211">
            <v>42944</v>
          </cell>
          <cell r="F211">
            <v>25.26</v>
          </cell>
          <cell r="G211">
            <v>42907</v>
          </cell>
          <cell r="H211">
            <v>42940</v>
          </cell>
          <cell r="J211" t="str">
            <v>CHECK</v>
          </cell>
          <cell r="L211">
            <v>42961</v>
          </cell>
          <cell r="M211">
            <v>42970</v>
          </cell>
          <cell r="P211">
            <v>25.26</v>
          </cell>
        </row>
        <row r="212">
          <cell r="A212" t="str">
            <v>JEFF MALONEYS LAWN SERVICE</v>
          </cell>
          <cell r="D212">
            <v>42996</v>
          </cell>
          <cell r="F212">
            <v>60</v>
          </cell>
          <cell r="G212">
            <v>42956</v>
          </cell>
          <cell r="H212">
            <v>42970</v>
          </cell>
          <cell r="J212" t="str">
            <v>CHECK</v>
          </cell>
          <cell r="L212">
            <v>43007</v>
          </cell>
          <cell r="M212">
            <v>43014</v>
          </cell>
          <cell r="P212">
            <v>60</v>
          </cell>
        </row>
        <row r="213">
          <cell r="A213" t="str">
            <v>JENNINGS AND LITTLE EXCAVATING</v>
          </cell>
          <cell r="D213">
            <v>42954</v>
          </cell>
          <cell r="F213">
            <v>1600</v>
          </cell>
          <cell r="G213">
            <v>42950</v>
          </cell>
          <cell r="H213">
            <v>42950</v>
          </cell>
          <cell r="J213" t="str">
            <v>CHECK</v>
          </cell>
          <cell r="L213">
            <v>42983</v>
          </cell>
          <cell r="M213">
            <v>42992</v>
          </cell>
          <cell r="P213">
            <v>1600</v>
          </cell>
        </row>
        <row r="214">
          <cell r="A214" t="str">
            <v>JEWELL LAWN AND LANDSCAPE</v>
          </cell>
          <cell r="D214">
            <v>43070</v>
          </cell>
          <cell r="F214">
            <v>800</v>
          </cell>
          <cell r="G214">
            <v>43070</v>
          </cell>
          <cell r="H214">
            <v>43070</v>
          </cell>
          <cell r="J214" t="str">
            <v>CHECK</v>
          </cell>
          <cell r="L214">
            <v>43108</v>
          </cell>
          <cell r="M214">
            <v>43118</v>
          </cell>
          <cell r="P214">
            <v>800</v>
          </cell>
        </row>
        <row r="215">
          <cell r="A215" t="str">
            <v>JOHN CONTI COFFEE AND TEA INC</v>
          </cell>
          <cell r="D215">
            <v>43222</v>
          </cell>
          <cell r="F215">
            <v>23.96</v>
          </cell>
          <cell r="G215">
            <v>43222</v>
          </cell>
          <cell r="H215">
            <v>43222</v>
          </cell>
          <cell r="J215" t="str">
            <v>CHECK</v>
          </cell>
          <cell r="L215">
            <v>43229</v>
          </cell>
          <cell r="M215">
            <v>43235</v>
          </cell>
          <cell r="P215">
            <v>25.4</v>
          </cell>
        </row>
        <row r="216">
          <cell r="A216" t="str">
            <v>Johns, Steven D (Derrick)</v>
          </cell>
          <cell r="D216">
            <v>43182</v>
          </cell>
          <cell r="F216">
            <v>721.9</v>
          </cell>
          <cell r="G216">
            <v>43178</v>
          </cell>
          <cell r="H216">
            <v>43181</v>
          </cell>
          <cell r="J216" t="str">
            <v>Direct Deposit</v>
          </cell>
          <cell r="L216">
            <v>43185</v>
          </cell>
          <cell r="M216">
            <v>43185</v>
          </cell>
          <cell r="P216">
            <v>721.9</v>
          </cell>
        </row>
        <row r="217">
          <cell r="A217" t="str">
            <v>Jones, Sean D</v>
          </cell>
          <cell r="D217">
            <v>43241</v>
          </cell>
          <cell r="F217">
            <v>914.22</v>
          </cell>
          <cell r="G217">
            <v>43233</v>
          </cell>
          <cell r="H217">
            <v>43238</v>
          </cell>
          <cell r="J217" t="str">
            <v>Direct Deposit</v>
          </cell>
          <cell r="L217">
            <v>43243</v>
          </cell>
          <cell r="M217">
            <v>43243</v>
          </cell>
          <cell r="P217">
            <v>885.72</v>
          </cell>
        </row>
        <row r="218">
          <cell r="A218" t="str">
            <v>KENERGY CORP</v>
          </cell>
          <cell r="D218">
            <v>43052</v>
          </cell>
          <cell r="F218">
            <v>41.02</v>
          </cell>
          <cell r="G218">
            <v>43020</v>
          </cell>
          <cell r="H218">
            <v>43052</v>
          </cell>
          <cell r="J218" t="str">
            <v>CHECK</v>
          </cell>
          <cell r="L218">
            <v>43070</v>
          </cell>
          <cell r="M218">
            <v>43082</v>
          </cell>
          <cell r="P218">
            <v>41.02</v>
          </cell>
        </row>
        <row r="219">
          <cell r="A219" t="str">
            <v>KENERGY CORP</v>
          </cell>
          <cell r="D219">
            <v>43203</v>
          </cell>
          <cell r="F219">
            <v>32.520000000000003</v>
          </cell>
          <cell r="G219">
            <v>43172</v>
          </cell>
          <cell r="H219">
            <v>43203</v>
          </cell>
          <cell r="J219" t="str">
            <v>CHECK</v>
          </cell>
          <cell r="L219">
            <v>43217</v>
          </cell>
          <cell r="M219">
            <v>43224</v>
          </cell>
          <cell r="P219">
            <v>32.520000000000003</v>
          </cell>
        </row>
        <row r="220">
          <cell r="A220" t="str">
            <v>KENERGY CORP</v>
          </cell>
          <cell r="D220">
            <v>43020</v>
          </cell>
          <cell r="F220">
            <v>35.64</v>
          </cell>
          <cell r="G220">
            <v>42988</v>
          </cell>
          <cell r="H220">
            <v>43020</v>
          </cell>
          <cell r="J220" t="str">
            <v>CHECK</v>
          </cell>
          <cell r="L220">
            <v>43040</v>
          </cell>
          <cell r="M220">
            <v>43047</v>
          </cell>
          <cell r="P220">
            <v>35.64</v>
          </cell>
        </row>
        <row r="221">
          <cell r="A221" t="str">
            <v>KENERGY CORP</v>
          </cell>
          <cell r="D221">
            <v>43052</v>
          </cell>
          <cell r="F221">
            <v>35.49</v>
          </cell>
          <cell r="G221">
            <v>43020</v>
          </cell>
          <cell r="H221">
            <v>43052</v>
          </cell>
          <cell r="J221" t="str">
            <v>CHECK</v>
          </cell>
          <cell r="L221">
            <v>43070</v>
          </cell>
          <cell r="M221">
            <v>43082</v>
          </cell>
          <cell r="P221">
            <v>35.49</v>
          </cell>
        </row>
        <row r="222">
          <cell r="A222" t="str">
            <v>KENERGY CORP</v>
          </cell>
          <cell r="D222">
            <v>43045</v>
          </cell>
          <cell r="F222">
            <v>27.51</v>
          </cell>
          <cell r="G222">
            <v>43013</v>
          </cell>
          <cell r="H222">
            <v>43045</v>
          </cell>
          <cell r="J222" t="str">
            <v>CHECK</v>
          </cell>
          <cell r="L222">
            <v>43068</v>
          </cell>
          <cell r="M222">
            <v>43076</v>
          </cell>
          <cell r="P222">
            <v>27.51</v>
          </cell>
        </row>
        <row r="223">
          <cell r="A223" t="str">
            <v>KENERGY CORP</v>
          </cell>
          <cell r="D223">
            <v>43069</v>
          </cell>
          <cell r="F223">
            <v>47.75</v>
          </cell>
          <cell r="G223">
            <v>43038</v>
          </cell>
          <cell r="H223">
            <v>43069</v>
          </cell>
          <cell r="J223" t="str">
            <v>CHECK</v>
          </cell>
          <cell r="L223">
            <v>43087</v>
          </cell>
          <cell r="M223">
            <v>43097</v>
          </cell>
          <cell r="P223">
            <v>47.75</v>
          </cell>
        </row>
        <row r="224">
          <cell r="A224" t="str">
            <v>KENERGY CORP</v>
          </cell>
          <cell r="D224">
            <v>43041</v>
          </cell>
          <cell r="F224">
            <v>46.76</v>
          </cell>
          <cell r="G224">
            <v>43009</v>
          </cell>
          <cell r="H224">
            <v>43041</v>
          </cell>
          <cell r="J224" t="str">
            <v>CHECK</v>
          </cell>
          <cell r="L224">
            <v>43056</v>
          </cell>
          <cell r="M224">
            <v>43068</v>
          </cell>
          <cell r="P224">
            <v>46.76</v>
          </cell>
        </row>
        <row r="225">
          <cell r="A225" t="str">
            <v>KENERGY CORP</v>
          </cell>
          <cell r="D225">
            <v>43133</v>
          </cell>
          <cell r="F225">
            <v>45.07</v>
          </cell>
          <cell r="G225">
            <v>43102</v>
          </cell>
          <cell r="H225">
            <v>43133</v>
          </cell>
          <cell r="J225" t="str">
            <v>CHECK</v>
          </cell>
          <cell r="L225">
            <v>43150</v>
          </cell>
          <cell r="M225">
            <v>43158</v>
          </cell>
          <cell r="P225">
            <v>45.07</v>
          </cell>
        </row>
        <row r="226">
          <cell r="A226" t="str">
            <v>KENERGY CORP</v>
          </cell>
          <cell r="D226">
            <v>43192</v>
          </cell>
          <cell r="F226">
            <v>39.18</v>
          </cell>
          <cell r="G226">
            <v>43161</v>
          </cell>
          <cell r="H226">
            <v>43192</v>
          </cell>
          <cell r="J226" t="str">
            <v>CHECK</v>
          </cell>
          <cell r="L226">
            <v>43210</v>
          </cell>
          <cell r="M226">
            <v>43220</v>
          </cell>
          <cell r="P226">
            <v>39.18</v>
          </cell>
        </row>
        <row r="227">
          <cell r="A227" t="str">
            <v>KENERGY CORP</v>
          </cell>
          <cell r="D227">
            <v>43161</v>
          </cell>
          <cell r="F227">
            <v>27.14</v>
          </cell>
          <cell r="G227">
            <v>43133</v>
          </cell>
          <cell r="H227">
            <v>43161</v>
          </cell>
          <cell r="J227" t="str">
            <v>CHECK</v>
          </cell>
          <cell r="L227">
            <v>43175</v>
          </cell>
          <cell r="M227">
            <v>43185</v>
          </cell>
          <cell r="P227">
            <v>27.14</v>
          </cell>
        </row>
        <row r="228">
          <cell r="A228" t="str">
            <v>KENERGY CORP</v>
          </cell>
          <cell r="D228">
            <v>43086</v>
          </cell>
          <cell r="F228">
            <v>25.61</v>
          </cell>
          <cell r="G228">
            <v>43056</v>
          </cell>
          <cell r="H228">
            <v>43086</v>
          </cell>
          <cell r="J228" t="str">
            <v>CHECK</v>
          </cell>
          <cell r="L228">
            <v>43102</v>
          </cell>
          <cell r="M228">
            <v>43109</v>
          </cell>
          <cell r="P228">
            <v>25.61</v>
          </cell>
        </row>
        <row r="229">
          <cell r="A229" t="str">
            <v>KENERGY CORP</v>
          </cell>
          <cell r="D229">
            <v>43045</v>
          </cell>
          <cell r="F229">
            <v>38.19</v>
          </cell>
          <cell r="G229">
            <v>43013</v>
          </cell>
          <cell r="H229">
            <v>43045</v>
          </cell>
          <cell r="J229" t="str">
            <v>CHECK</v>
          </cell>
          <cell r="L229">
            <v>43068</v>
          </cell>
          <cell r="M229">
            <v>43076</v>
          </cell>
          <cell r="P229">
            <v>38.19</v>
          </cell>
        </row>
        <row r="230">
          <cell r="A230" t="str">
            <v>KENERGY CORP</v>
          </cell>
          <cell r="D230">
            <v>43059</v>
          </cell>
          <cell r="F230">
            <v>40.43</v>
          </cell>
          <cell r="G230">
            <v>43027</v>
          </cell>
          <cell r="H230">
            <v>43059</v>
          </cell>
          <cell r="J230" t="str">
            <v>CHECK</v>
          </cell>
          <cell r="L230">
            <v>43075</v>
          </cell>
          <cell r="M230">
            <v>43082</v>
          </cell>
          <cell r="P230">
            <v>40.43</v>
          </cell>
        </row>
        <row r="231">
          <cell r="A231" t="str">
            <v>KENERGY CORP</v>
          </cell>
          <cell r="D231">
            <v>43267</v>
          </cell>
          <cell r="F231">
            <v>103.52</v>
          </cell>
          <cell r="G231">
            <v>43236</v>
          </cell>
          <cell r="H231">
            <v>43267</v>
          </cell>
          <cell r="J231" t="str">
            <v>CHECK</v>
          </cell>
          <cell r="L231">
            <v>43280</v>
          </cell>
          <cell r="M231">
            <v>43287</v>
          </cell>
          <cell r="P231">
            <v>103.52</v>
          </cell>
        </row>
        <row r="232">
          <cell r="A232" t="str">
            <v>KENERGY CORP</v>
          </cell>
          <cell r="D232">
            <v>43023</v>
          </cell>
          <cell r="F232">
            <v>105.1</v>
          </cell>
          <cell r="G232">
            <v>42991</v>
          </cell>
          <cell r="H232">
            <v>43023</v>
          </cell>
          <cell r="J232" t="str">
            <v>CHECK</v>
          </cell>
          <cell r="L232">
            <v>43040</v>
          </cell>
          <cell r="M232">
            <v>43047</v>
          </cell>
          <cell r="P232">
            <v>105.1</v>
          </cell>
        </row>
        <row r="233">
          <cell r="A233" t="str">
            <v>KENERGY CORP</v>
          </cell>
          <cell r="D233">
            <v>42940</v>
          </cell>
          <cell r="F233">
            <v>28.67</v>
          </cell>
          <cell r="G233">
            <v>42907</v>
          </cell>
          <cell r="H233">
            <v>42940</v>
          </cell>
          <cell r="J233" t="str">
            <v>CHECK</v>
          </cell>
          <cell r="L233">
            <v>42961</v>
          </cell>
          <cell r="M233">
            <v>42969</v>
          </cell>
          <cell r="P233">
            <v>28.67</v>
          </cell>
        </row>
        <row r="234">
          <cell r="A234" t="str">
            <v>KENTUCKY 811</v>
          </cell>
          <cell r="D234">
            <v>43237</v>
          </cell>
          <cell r="F234">
            <v>7876.5</v>
          </cell>
          <cell r="G234">
            <v>43191</v>
          </cell>
          <cell r="H234">
            <v>43220</v>
          </cell>
          <cell r="J234" t="str">
            <v>Direct Deposit</v>
          </cell>
          <cell r="L234">
            <v>43262</v>
          </cell>
          <cell r="M234">
            <v>43262</v>
          </cell>
          <cell r="P234">
            <v>7876.5</v>
          </cell>
        </row>
        <row r="235">
          <cell r="A235" t="str">
            <v>KENTUCKY ASSOCIATION FOR ECONOMIC DEVELOPMENT</v>
          </cell>
          <cell r="D235">
            <v>42950</v>
          </cell>
          <cell r="F235">
            <v>2500</v>
          </cell>
          <cell r="G235">
            <v>42950</v>
          </cell>
          <cell r="H235">
            <v>42950</v>
          </cell>
          <cell r="J235" t="str">
            <v>CHECK</v>
          </cell>
          <cell r="L235">
            <v>42954</v>
          </cell>
          <cell r="M235">
            <v>42964</v>
          </cell>
          <cell r="P235">
            <v>2500</v>
          </cell>
        </row>
        <row r="236">
          <cell r="A236" t="str">
            <v>KING MECHANICAL SPECIALTY INC</v>
          </cell>
          <cell r="D236">
            <v>43088</v>
          </cell>
          <cell r="F236">
            <v>780.98</v>
          </cell>
          <cell r="G236">
            <v>43088</v>
          </cell>
          <cell r="H236">
            <v>43088</v>
          </cell>
          <cell r="J236" t="str">
            <v>Direct Deposit</v>
          </cell>
          <cell r="L236">
            <v>43116</v>
          </cell>
          <cell r="M236">
            <v>43116</v>
          </cell>
          <cell r="P236">
            <v>827.84</v>
          </cell>
        </row>
        <row r="237">
          <cell r="A237" t="str">
            <v>KOORSEN FIRE AND SECURITY INC</v>
          </cell>
          <cell r="D237">
            <v>43041</v>
          </cell>
          <cell r="F237">
            <v>30</v>
          </cell>
          <cell r="G237">
            <v>43070</v>
          </cell>
          <cell r="H237">
            <v>43100</v>
          </cell>
          <cell r="J237" t="str">
            <v>Direct Deposit</v>
          </cell>
          <cell r="L237">
            <v>43076</v>
          </cell>
          <cell r="M237">
            <v>43076</v>
          </cell>
          <cell r="P237">
            <v>30</v>
          </cell>
        </row>
        <row r="238">
          <cell r="A238" t="str">
            <v>KU ENERGY CORPORATION</v>
          </cell>
          <cell r="D238">
            <v>43192</v>
          </cell>
          <cell r="F238">
            <v>34.22</v>
          </cell>
          <cell r="G238">
            <v>43162</v>
          </cell>
          <cell r="H238">
            <v>43192</v>
          </cell>
          <cell r="J238" t="str">
            <v>CHECK</v>
          </cell>
          <cell r="L238">
            <v>43199</v>
          </cell>
          <cell r="M238">
            <v>43207</v>
          </cell>
          <cell r="P238">
            <v>34.22</v>
          </cell>
        </row>
        <row r="239">
          <cell r="A239" t="str">
            <v>KU ENERGY CORPORATION</v>
          </cell>
          <cell r="D239">
            <v>43040</v>
          </cell>
          <cell r="F239">
            <v>35.11</v>
          </cell>
          <cell r="G239">
            <v>43010</v>
          </cell>
          <cell r="H239">
            <v>43040</v>
          </cell>
          <cell r="J239" t="str">
            <v>CHECK</v>
          </cell>
          <cell r="L239">
            <v>43049</v>
          </cell>
          <cell r="M239">
            <v>43059</v>
          </cell>
          <cell r="P239">
            <v>35.11</v>
          </cell>
        </row>
        <row r="240">
          <cell r="A240" t="str">
            <v>KU ENERGY CORPORATION</v>
          </cell>
          <cell r="D240">
            <v>43154</v>
          </cell>
          <cell r="F240">
            <v>89.94</v>
          </cell>
          <cell r="G240">
            <v>43124</v>
          </cell>
          <cell r="H240">
            <v>43154</v>
          </cell>
          <cell r="J240" t="str">
            <v>CHECK</v>
          </cell>
          <cell r="L240">
            <v>43161</v>
          </cell>
          <cell r="M240">
            <v>43173</v>
          </cell>
          <cell r="P240">
            <v>89.94</v>
          </cell>
        </row>
        <row r="241">
          <cell r="A241" t="str">
            <v>KU ENERGY CORPORATION</v>
          </cell>
          <cell r="D241">
            <v>42972</v>
          </cell>
          <cell r="F241">
            <v>52.48</v>
          </cell>
          <cell r="G241">
            <v>42942</v>
          </cell>
          <cell r="H241">
            <v>42972</v>
          </cell>
          <cell r="J241" t="str">
            <v>CHECK</v>
          </cell>
          <cell r="L241">
            <v>42977</v>
          </cell>
          <cell r="M241">
            <v>42989</v>
          </cell>
          <cell r="P241">
            <v>52.48</v>
          </cell>
        </row>
        <row r="242">
          <cell r="A242" t="str">
            <v>KU ENERGY CORPORATION</v>
          </cell>
          <cell r="D242">
            <v>43068</v>
          </cell>
          <cell r="F242">
            <v>50.16</v>
          </cell>
          <cell r="G242">
            <v>43038</v>
          </cell>
          <cell r="H242">
            <v>43068</v>
          </cell>
          <cell r="J242" t="str">
            <v>CHECK</v>
          </cell>
          <cell r="L242">
            <v>43087</v>
          </cell>
          <cell r="M242">
            <v>43098</v>
          </cell>
          <cell r="P242">
            <v>50.16</v>
          </cell>
        </row>
        <row r="243">
          <cell r="A243" t="str">
            <v>KU ENERGY CORPORATION</v>
          </cell>
          <cell r="D243">
            <v>43056</v>
          </cell>
          <cell r="F243">
            <v>225.92</v>
          </cell>
          <cell r="G243">
            <v>43026</v>
          </cell>
          <cell r="H243">
            <v>43054</v>
          </cell>
          <cell r="J243" t="str">
            <v>CHECK</v>
          </cell>
          <cell r="L243">
            <v>43070</v>
          </cell>
          <cell r="M243">
            <v>43082</v>
          </cell>
          <cell r="P243">
            <v>225.92</v>
          </cell>
        </row>
        <row r="244">
          <cell r="A244" t="str">
            <v>KU ENERGY CORPORATION</v>
          </cell>
          <cell r="D244">
            <v>43172</v>
          </cell>
          <cell r="F244">
            <v>37.049999999999997</v>
          </cell>
          <cell r="G244">
            <v>43143</v>
          </cell>
          <cell r="H244">
            <v>43171</v>
          </cell>
          <cell r="J244" t="str">
            <v>CHECK</v>
          </cell>
          <cell r="L244">
            <v>43185</v>
          </cell>
          <cell r="M244">
            <v>43193</v>
          </cell>
          <cell r="P244">
            <v>37.049999999999997</v>
          </cell>
        </row>
        <row r="245">
          <cell r="A245" t="str">
            <v>KU ENERGY CORPORATION</v>
          </cell>
          <cell r="D245">
            <v>42961</v>
          </cell>
          <cell r="F245">
            <v>38.44</v>
          </cell>
          <cell r="G245">
            <v>42929</v>
          </cell>
          <cell r="H245">
            <v>42958</v>
          </cell>
          <cell r="J245" t="str">
            <v>CHECK</v>
          </cell>
          <cell r="L245">
            <v>42972</v>
          </cell>
          <cell r="M245">
            <v>42983</v>
          </cell>
          <cell r="P245">
            <v>38.44</v>
          </cell>
        </row>
        <row r="246">
          <cell r="A246" t="str">
            <v>KU ENERGY CORPORATION</v>
          </cell>
          <cell r="D246">
            <v>43049</v>
          </cell>
          <cell r="F246">
            <v>38.51</v>
          </cell>
          <cell r="G246">
            <v>43021</v>
          </cell>
          <cell r="H246">
            <v>43048</v>
          </cell>
          <cell r="J246" t="str">
            <v>CHECK</v>
          </cell>
          <cell r="L246">
            <v>43059</v>
          </cell>
          <cell r="M246">
            <v>43069</v>
          </cell>
          <cell r="P246">
            <v>38.51</v>
          </cell>
        </row>
        <row r="247">
          <cell r="A247" t="str">
            <v>KU ENERGY CORPORATION</v>
          </cell>
          <cell r="D247">
            <v>43046</v>
          </cell>
          <cell r="F247">
            <v>37.729999999999997</v>
          </cell>
          <cell r="G247">
            <v>43014</v>
          </cell>
          <cell r="H247">
            <v>43045</v>
          </cell>
          <cell r="J247" t="str">
            <v>CHECK</v>
          </cell>
          <cell r="L247">
            <v>43056</v>
          </cell>
          <cell r="M247">
            <v>43069</v>
          </cell>
          <cell r="P247">
            <v>37.729999999999997</v>
          </cell>
        </row>
        <row r="248">
          <cell r="A248" t="str">
            <v>LARRYS CLEANING SERVICE</v>
          </cell>
          <cell r="D248">
            <v>43132</v>
          </cell>
          <cell r="F248">
            <v>700</v>
          </cell>
          <cell r="G248">
            <v>43101</v>
          </cell>
          <cell r="H248">
            <v>43131</v>
          </cell>
          <cell r="J248" t="str">
            <v>CHECK</v>
          </cell>
          <cell r="L248">
            <v>43157</v>
          </cell>
          <cell r="M248">
            <v>43193</v>
          </cell>
          <cell r="P248">
            <v>700</v>
          </cell>
        </row>
        <row r="249">
          <cell r="A249" t="str">
            <v>LEBANON WATER WORKS INC</v>
          </cell>
          <cell r="D249">
            <v>43235</v>
          </cell>
          <cell r="F249">
            <v>22.02</v>
          </cell>
          <cell r="G249">
            <v>43206</v>
          </cell>
          <cell r="H249">
            <v>43235</v>
          </cell>
          <cell r="J249" t="str">
            <v>CHECK</v>
          </cell>
          <cell r="L249">
            <v>43259</v>
          </cell>
          <cell r="M249">
            <v>43269</v>
          </cell>
          <cell r="P249">
            <v>22.02</v>
          </cell>
        </row>
        <row r="250">
          <cell r="A250" t="str">
            <v>LEE JIMMY D</v>
          </cell>
          <cell r="D250">
            <v>43010</v>
          </cell>
          <cell r="F250">
            <v>600</v>
          </cell>
          <cell r="G250">
            <v>42917</v>
          </cell>
          <cell r="H250">
            <v>43008</v>
          </cell>
          <cell r="J250" t="str">
            <v>CHECK</v>
          </cell>
          <cell r="L250">
            <v>43019</v>
          </cell>
          <cell r="M250">
            <v>43026</v>
          </cell>
          <cell r="P250">
            <v>600</v>
          </cell>
        </row>
        <row r="251">
          <cell r="A251" t="str">
            <v>LG AND E NATURAL PLAINS ENERGY SVC INC</v>
          </cell>
          <cell r="D251">
            <v>42962</v>
          </cell>
          <cell r="F251">
            <v>37.92</v>
          </cell>
          <cell r="G251">
            <v>42930</v>
          </cell>
          <cell r="H251">
            <v>42961</v>
          </cell>
          <cell r="J251" t="str">
            <v>CHECK</v>
          </cell>
          <cell r="L251">
            <v>42977</v>
          </cell>
          <cell r="M251">
            <v>42986</v>
          </cell>
          <cell r="P251">
            <v>37.92</v>
          </cell>
        </row>
        <row r="252">
          <cell r="A252" t="str">
            <v>LIBERTY PRINTING</v>
          </cell>
          <cell r="D252">
            <v>42996</v>
          </cell>
          <cell r="F252">
            <v>248.31</v>
          </cell>
          <cell r="G252">
            <v>42996</v>
          </cell>
          <cell r="H252">
            <v>42996</v>
          </cell>
          <cell r="J252" t="str">
            <v>CHECK</v>
          </cell>
          <cell r="L252">
            <v>43021</v>
          </cell>
          <cell r="M252">
            <v>43035</v>
          </cell>
          <cell r="P252">
            <v>248.31</v>
          </cell>
        </row>
        <row r="253">
          <cell r="A253" t="str">
            <v>LINDON REALTY LLC</v>
          </cell>
          <cell r="D253">
            <v>42948</v>
          </cell>
          <cell r="F253">
            <v>10164</v>
          </cell>
          <cell r="G253">
            <v>42948</v>
          </cell>
          <cell r="H253">
            <v>42978</v>
          </cell>
          <cell r="J253" t="str">
            <v>CHECK</v>
          </cell>
          <cell r="L253">
            <v>42949</v>
          </cell>
          <cell r="M253">
            <v>42956</v>
          </cell>
          <cell r="P253">
            <v>1321.32</v>
          </cell>
        </row>
        <row r="254">
          <cell r="A254" t="str">
            <v>LINDON REALTY LLC</v>
          </cell>
          <cell r="D254">
            <v>43070</v>
          </cell>
          <cell r="F254">
            <v>10164</v>
          </cell>
          <cell r="G254">
            <v>43070</v>
          </cell>
          <cell r="H254">
            <v>43100</v>
          </cell>
          <cell r="J254" t="str">
            <v>CHECK</v>
          </cell>
          <cell r="L254">
            <v>43070</v>
          </cell>
          <cell r="M254">
            <v>43080</v>
          </cell>
          <cell r="P254">
            <v>1321.32</v>
          </cell>
        </row>
        <row r="255">
          <cell r="A255" t="str">
            <v>LINDON REALTY LLC</v>
          </cell>
          <cell r="D255">
            <v>42917</v>
          </cell>
          <cell r="F255">
            <v>10164</v>
          </cell>
          <cell r="G255">
            <v>42917</v>
          </cell>
          <cell r="H255">
            <v>42947</v>
          </cell>
          <cell r="J255" t="str">
            <v>CHECK</v>
          </cell>
          <cell r="L255">
            <v>42919</v>
          </cell>
          <cell r="M255">
            <v>42928</v>
          </cell>
          <cell r="P255">
            <v>1321.32</v>
          </cell>
        </row>
        <row r="256">
          <cell r="A256" t="str">
            <v>LOGANS INC</v>
          </cell>
          <cell r="D256">
            <v>43045</v>
          </cell>
          <cell r="F256">
            <v>75.739999999999995</v>
          </cell>
          <cell r="G256">
            <v>43045</v>
          </cell>
          <cell r="H256">
            <v>43045</v>
          </cell>
          <cell r="J256" t="str">
            <v>CHECK</v>
          </cell>
          <cell r="L256">
            <v>43070</v>
          </cell>
          <cell r="M256">
            <v>43081</v>
          </cell>
          <cell r="P256">
            <v>75.739999999999995</v>
          </cell>
        </row>
        <row r="257">
          <cell r="A257" t="str">
            <v>LOGANS INC</v>
          </cell>
          <cell r="D257">
            <v>43101</v>
          </cell>
          <cell r="F257">
            <v>75.739999999999995</v>
          </cell>
          <cell r="G257">
            <v>43101</v>
          </cell>
          <cell r="H257">
            <v>43101</v>
          </cell>
          <cell r="J257" t="str">
            <v>CHECK</v>
          </cell>
          <cell r="L257">
            <v>43199</v>
          </cell>
          <cell r="M257">
            <v>43206</v>
          </cell>
          <cell r="P257">
            <v>75.739999999999995</v>
          </cell>
        </row>
        <row r="258">
          <cell r="A258" t="str">
            <v>MADISONVILLE MESSENGER</v>
          </cell>
          <cell r="D258">
            <v>43226</v>
          </cell>
          <cell r="F258">
            <v>620</v>
          </cell>
          <cell r="G258">
            <v>43209</v>
          </cell>
          <cell r="H258">
            <v>43209</v>
          </cell>
          <cell r="J258" t="str">
            <v>CHECK</v>
          </cell>
          <cell r="L258">
            <v>43234</v>
          </cell>
          <cell r="M258">
            <v>43241</v>
          </cell>
          <cell r="P258">
            <v>620</v>
          </cell>
        </row>
        <row r="259">
          <cell r="A259" t="str">
            <v>MADISONVILLE MUNICIPAL UTILITIES</v>
          </cell>
          <cell r="D259">
            <v>42949</v>
          </cell>
          <cell r="F259">
            <v>33.78</v>
          </cell>
          <cell r="G259">
            <v>42921</v>
          </cell>
          <cell r="H259">
            <v>42949</v>
          </cell>
          <cell r="J259" t="str">
            <v>CHECK</v>
          </cell>
          <cell r="L259">
            <v>42965</v>
          </cell>
          <cell r="M259">
            <v>42976</v>
          </cell>
          <cell r="P259">
            <v>33.78</v>
          </cell>
        </row>
        <row r="260">
          <cell r="A260" t="str">
            <v>MADISONVILLE MUNICIPAL UTILITIES</v>
          </cell>
          <cell r="D260">
            <v>42907</v>
          </cell>
          <cell r="F260">
            <v>93.13</v>
          </cell>
          <cell r="G260">
            <v>42874</v>
          </cell>
          <cell r="H260">
            <v>42907</v>
          </cell>
          <cell r="J260" t="str">
            <v>CHECK</v>
          </cell>
          <cell r="L260">
            <v>42930</v>
          </cell>
          <cell r="M260">
            <v>42935</v>
          </cell>
          <cell r="P260">
            <v>93.13</v>
          </cell>
        </row>
        <row r="261">
          <cell r="A261" t="str">
            <v>MAGNOLIA RIVER SERVICES INC</v>
          </cell>
          <cell r="D261">
            <v>43201</v>
          </cell>
          <cell r="F261">
            <v>1359.75</v>
          </cell>
          <cell r="G261">
            <v>43192</v>
          </cell>
          <cell r="H261">
            <v>43196</v>
          </cell>
          <cell r="J261" t="str">
            <v>Direct Deposit</v>
          </cell>
          <cell r="L261">
            <v>43227</v>
          </cell>
          <cell r="M261">
            <v>43227</v>
          </cell>
          <cell r="P261">
            <v>1359.75</v>
          </cell>
        </row>
        <row r="262">
          <cell r="A262" t="str">
            <v>MAGNOLIA RIVER SERVICES INC</v>
          </cell>
          <cell r="D262">
            <v>43222</v>
          </cell>
          <cell r="F262">
            <v>7739.05</v>
          </cell>
          <cell r="G262">
            <v>43181</v>
          </cell>
          <cell r="H262">
            <v>43217</v>
          </cell>
          <cell r="J262" t="str">
            <v>Direct Deposit</v>
          </cell>
          <cell r="L262">
            <v>43249</v>
          </cell>
          <cell r="M262">
            <v>43249</v>
          </cell>
          <cell r="P262">
            <v>7739.05</v>
          </cell>
        </row>
        <row r="263">
          <cell r="A263" t="str">
            <v>MAGNOLIA RIVER SERVICES INC</v>
          </cell>
          <cell r="D263">
            <v>43243</v>
          </cell>
          <cell r="F263">
            <v>1238.25</v>
          </cell>
          <cell r="G263">
            <v>43234</v>
          </cell>
          <cell r="H263">
            <v>43238</v>
          </cell>
          <cell r="J263" t="str">
            <v>Direct Deposit</v>
          </cell>
          <cell r="L263">
            <v>43269</v>
          </cell>
          <cell r="M263">
            <v>43269</v>
          </cell>
          <cell r="P263">
            <v>1238.25</v>
          </cell>
        </row>
        <row r="264">
          <cell r="A264" t="str">
            <v>MARIAHS</v>
          </cell>
          <cell r="D264">
            <v>43075</v>
          </cell>
          <cell r="F264">
            <v>821.46</v>
          </cell>
          <cell r="G264">
            <v>43075</v>
          </cell>
          <cell r="H264">
            <v>43075</v>
          </cell>
          <cell r="J264" t="str">
            <v>CHECK</v>
          </cell>
          <cell r="L264">
            <v>43102</v>
          </cell>
          <cell r="M264">
            <v>43109</v>
          </cell>
          <cell r="P264">
            <v>821.46</v>
          </cell>
        </row>
        <row r="265">
          <cell r="A265" t="str">
            <v>MARTIN CONTRACTING INC</v>
          </cell>
          <cell r="D265">
            <v>43180</v>
          </cell>
          <cell r="F265">
            <v>875</v>
          </cell>
          <cell r="G265">
            <v>43172</v>
          </cell>
          <cell r="H265">
            <v>43174</v>
          </cell>
          <cell r="J265" t="str">
            <v>Direct Deposit</v>
          </cell>
          <cell r="L265">
            <v>43186</v>
          </cell>
          <cell r="M265">
            <v>43186</v>
          </cell>
          <cell r="P265">
            <v>875</v>
          </cell>
        </row>
        <row r="266">
          <cell r="A266" t="str">
            <v>MARTIN CONTRACTING INC</v>
          </cell>
          <cell r="D266">
            <v>43209</v>
          </cell>
          <cell r="F266">
            <v>1435</v>
          </cell>
          <cell r="G266">
            <v>43199</v>
          </cell>
          <cell r="H266">
            <v>43203</v>
          </cell>
          <cell r="J266" t="str">
            <v>Direct Deposit</v>
          </cell>
          <cell r="L266">
            <v>43221</v>
          </cell>
          <cell r="M266">
            <v>43221</v>
          </cell>
          <cell r="P266">
            <v>1435</v>
          </cell>
        </row>
        <row r="267">
          <cell r="A267" t="str">
            <v>MASTER CONTROLS INC</v>
          </cell>
          <cell r="D267">
            <v>43115</v>
          </cell>
          <cell r="F267">
            <v>2618.9499999999998</v>
          </cell>
          <cell r="G267">
            <v>43111</v>
          </cell>
          <cell r="H267">
            <v>43111</v>
          </cell>
          <cell r="J267" t="str">
            <v>CHECK</v>
          </cell>
          <cell r="L267">
            <v>43140</v>
          </cell>
          <cell r="M267">
            <v>43152</v>
          </cell>
          <cell r="P267">
            <v>2776.09</v>
          </cell>
        </row>
        <row r="268">
          <cell r="A268" t="str">
            <v>MASTERCRAFT PRINTED PRODUCTS AND SERVICES INC</v>
          </cell>
          <cell r="D268">
            <v>42905</v>
          </cell>
          <cell r="F268">
            <v>148.53</v>
          </cell>
          <cell r="G268">
            <v>42902</v>
          </cell>
          <cell r="H268">
            <v>42902</v>
          </cell>
          <cell r="J268" t="str">
            <v>Direct Deposit</v>
          </cell>
          <cell r="L268">
            <v>42930</v>
          </cell>
          <cell r="M268">
            <v>42930</v>
          </cell>
          <cell r="P268">
            <v>148.53</v>
          </cell>
        </row>
        <row r="269">
          <cell r="A269" t="str">
            <v>MASTERCRAFT PRINTED PRODUCTS AND SERVICES INC</v>
          </cell>
          <cell r="D269">
            <v>43146</v>
          </cell>
          <cell r="F269">
            <v>50.11</v>
          </cell>
          <cell r="G269">
            <v>43145</v>
          </cell>
          <cell r="H269">
            <v>43145</v>
          </cell>
          <cell r="J269" t="str">
            <v>Direct Deposit</v>
          </cell>
          <cell r="L269">
            <v>43175</v>
          </cell>
          <cell r="M269">
            <v>43175</v>
          </cell>
          <cell r="P269">
            <v>53.12</v>
          </cell>
        </row>
        <row r="270">
          <cell r="A270" t="str">
            <v>Mattingly, Patrick T (Pat)</v>
          </cell>
          <cell r="D270">
            <v>42944</v>
          </cell>
          <cell r="F270">
            <v>188.9</v>
          </cell>
          <cell r="G270">
            <v>42921</v>
          </cell>
          <cell r="H270">
            <v>42941</v>
          </cell>
          <cell r="J270" t="str">
            <v>Direct Deposit</v>
          </cell>
          <cell r="L270">
            <v>42947</v>
          </cell>
          <cell r="M270">
            <v>42947</v>
          </cell>
          <cell r="P270">
            <v>87.46</v>
          </cell>
        </row>
        <row r="271">
          <cell r="A271" t="str">
            <v>Mattingly, Patrick T (Pat)</v>
          </cell>
          <cell r="D271">
            <v>42985</v>
          </cell>
          <cell r="F271">
            <v>307.83999999999997</v>
          </cell>
          <cell r="G271">
            <v>42968</v>
          </cell>
          <cell r="H271">
            <v>42984</v>
          </cell>
          <cell r="J271" t="str">
            <v>Direct Deposit</v>
          </cell>
          <cell r="L271">
            <v>42990</v>
          </cell>
          <cell r="M271">
            <v>42990</v>
          </cell>
          <cell r="P271">
            <v>147.82</v>
          </cell>
        </row>
        <row r="272">
          <cell r="A272" t="str">
            <v>MAX ARNOLD AND SONS INC</v>
          </cell>
          <cell r="D272">
            <v>43123</v>
          </cell>
          <cell r="F272">
            <v>2809</v>
          </cell>
          <cell r="G272">
            <v>43123</v>
          </cell>
          <cell r="H272">
            <v>43123</v>
          </cell>
          <cell r="J272" t="str">
            <v>CHECK</v>
          </cell>
          <cell r="L272">
            <v>43126</v>
          </cell>
          <cell r="M272">
            <v>43136</v>
          </cell>
          <cell r="P272">
            <v>2809</v>
          </cell>
        </row>
        <row r="273">
          <cell r="A273" t="str">
            <v>MAYFIELD ELECTRIC AND WATER SYSTEMS</v>
          </cell>
          <cell r="D273">
            <v>43084</v>
          </cell>
          <cell r="F273">
            <v>39.81</v>
          </cell>
          <cell r="G273">
            <v>43054</v>
          </cell>
          <cell r="H273">
            <v>43084</v>
          </cell>
          <cell r="J273" t="str">
            <v>CHECK</v>
          </cell>
          <cell r="L273">
            <v>43105</v>
          </cell>
          <cell r="M273">
            <v>43116</v>
          </cell>
          <cell r="P273">
            <v>39.81</v>
          </cell>
        </row>
        <row r="274">
          <cell r="A274" t="str">
            <v>MAYFIELD ELECTRIC AND WATER SYSTEMS</v>
          </cell>
          <cell r="D274">
            <v>43116</v>
          </cell>
          <cell r="F274">
            <v>812.59</v>
          </cell>
          <cell r="G274">
            <v>43084</v>
          </cell>
          <cell r="H274">
            <v>43116</v>
          </cell>
          <cell r="J274" t="str">
            <v>CHECK</v>
          </cell>
          <cell r="L274">
            <v>43131</v>
          </cell>
          <cell r="M274">
            <v>43138</v>
          </cell>
          <cell r="P274">
            <v>812.59</v>
          </cell>
        </row>
        <row r="275">
          <cell r="A275" t="str">
            <v>MAYFIELD ELECTRIC AND WATER SYSTEMS</v>
          </cell>
          <cell r="D275">
            <v>43174</v>
          </cell>
          <cell r="F275">
            <v>10.29</v>
          </cell>
          <cell r="G275">
            <v>43146</v>
          </cell>
          <cell r="H275">
            <v>43174</v>
          </cell>
          <cell r="J275" t="str">
            <v>CHECK</v>
          </cell>
          <cell r="L275">
            <v>43201</v>
          </cell>
          <cell r="M275">
            <v>43208</v>
          </cell>
          <cell r="P275">
            <v>10.29</v>
          </cell>
        </row>
        <row r="276">
          <cell r="A276" t="str">
            <v>MAYFIELD ELECTRIC AND WATER SYSTEMS</v>
          </cell>
          <cell r="D276">
            <v>43174</v>
          </cell>
          <cell r="F276">
            <v>49.89</v>
          </cell>
          <cell r="G276">
            <v>43146</v>
          </cell>
          <cell r="H276">
            <v>43174</v>
          </cell>
          <cell r="J276" t="str">
            <v>CHECK</v>
          </cell>
          <cell r="L276">
            <v>43201</v>
          </cell>
          <cell r="M276">
            <v>43208</v>
          </cell>
          <cell r="P276">
            <v>49.89</v>
          </cell>
        </row>
        <row r="277">
          <cell r="A277" t="str">
            <v>MEADE COUNTY RURAL ELECTRIC</v>
          </cell>
          <cell r="D277">
            <v>42926</v>
          </cell>
          <cell r="F277">
            <v>51.35</v>
          </cell>
          <cell r="G277">
            <v>42889</v>
          </cell>
          <cell r="H277">
            <v>42919</v>
          </cell>
          <cell r="J277" t="str">
            <v>CHECK</v>
          </cell>
          <cell r="L277">
            <v>42930</v>
          </cell>
          <cell r="M277">
            <v>42934</v>
          </cell>
          <cell r="P277">
            <v>51.35</v>
          </cell>
        </row>
        <row r="278">
          <cell r="A278" t="str">
            <v>Medley, Chris Lee</v>
          </cell>
          <cell r="D278">
            <v>43157</v>
          </cell>
          <cell r="F278">
            <v>597.35</v>
          </cell>
          <cell r="G278">
            <v>43149</v>
          </cell>
          <cell r="H278">
            <v>43154</v>
          </cell>
          <cell r="J278" t="str">
            <v>CHECK</v>
          </cell>
          <cell r="L278">
            <v>43161</v>
          </cell>
          <cell r="M278">
            <v>43171</v>
          </cell>
          <cell r="P278">
            <v>597.35</v>
          </cell>
        </row>
        <row r="279">
          <cell r="A279" t="str">
            <v>MILLER PEST CONTROL INC</v>
          </cell>
          <cell r="D279">
            <v>43066</v>
          </cell>
          <cell r="F279">
            <v>25</v>
          </cell>
          <cell r="G279">
            <v>43066</v>
          </cell>
          <cell r="H279">
            <v>43066</v>
          </cell>
          <cell r="J279" t="str">
            <v>CHECK</v>
          </cell>
          <cell r="L279">
            <v>43091</v>
          </cell>
          <cell r="M279">
            <v>43103</v>
          </cell>
          <cell r="P279">
            <v>25</v>
          </cell>
        </row>
        <row r="280">
          <cell r="A280" t="str">
            <v>Miller, Teddy W</v>
          </cell>
          <cell r="D280">
            <v>43143</v>
          </cell>
          <cell r="F280">
            <v>285.42</v>
          </cell>
          <cell r="G280">
            <v>43097</v>
          </cell>
          <cell r="H280">
            <v>43131</v>
          </cell>
          <cell r="J280" t="str">
            <v>Direct Deposit</v>
          </cell>
          <cell r="L280">
            <v>43145</v>
          </cell>
          <cell r="M280">
            <v>43145</v>
          </cell>
          <cell r="P280">
            <v>285.42</v>
          </cell>
        </row>
        <row r="281">
          <cell r="A281" t="str">
            <v>MODERN SUPPLY COMPANY INC</v>
          </cell>
          <cell r="D281">
            <v>42916</v>
          </cell>
          <cell r="F281">
            <v>39.799999999999997</v>
          </cell>
          <cell r="G281">
            <v>42907</v>
          </cell>
          <cell r="H281">
            <v>42916</v>
          </cell>
          <cell r="J281" t="str">
            <v>CHECK</v>
          </cell>
          <cell r="L281">
            <v>42930</v>
          </cell>
          <cell r="M281">
            <v>42934</v>
          </cell>
          <cell r="P281">
            <v>42.19</v>
          </cell>
        </row>
        <row r="282">
          <cell r="A282" t="str">
            <v>MRC GLOBAL</v>
          </cell>
          <cell r="D282">
            <v>43024</v>
          </cell>
          <cell r="F282">
            <v>283370.78999999998</v>
          </cell>
          <cell r="G282">
            <v>42956</v>
          </cell>
          <cell r="H282">
            <v>43021</v>
          </cell>
          <cell r="J282" t="str">
            <v>Direct Deposit</v>
          </cell>
          <cell r="L282">
            <v>43045</v>
          </cell>
          <cell r="M282">
            <v>43045</v>
          </cell>
          <cell r="P282">
            <v>2028.78</v>
          </cell>
        </row>
        <row r="283">
          <cell r="A283" t="str">
            <v>MRC GLOBAL</v>
          </cell>
          <cell r="D283">
            <v>43066</v>
          </cell>
          <cell r="F283">
            <v>99731.520000000004</v>
          </cell>
          <cell r="G283">
            <v>42964</v>
          </cell>
          <cell r="H283">
            <v>43060</v>
          </cell>
          <cell r="J283" t="str">
            <v>Direct Deposit</v>
          </cell>
          <cell r="L283">
            <v>43087</v>
          </cell>
          <cell r="M283">
            <v>43087</v>
          </cell>
          <cell r="P283">
            <v>2639.8</v>
          </cell>
        </row>
        <row r="284">
          <cell r="A284" t="str">
            <v>MRC GLOBAL</v>
          </cell>
          <cell r="D284">
            <v>43122</v>
          </cell>
          <cell r="F284">
            <v>175205.94</v>
          </cell>
          <cell r="G284">
            <v>43076</v>
          </cell>
          <cell r="H284">
            <v>43118</v>
          </cell>
          <cell r="J284" t="str">
            <v>Direct Deposit</v>
          </cell>
          <cell r="L284">
            <v>43143</v>
          </cell>
          <cell r="M284">
            <v>43143</v>
          </cell>
          <cell r="P284">
            <v>2604.34</v>
          </cell>
        </row>
        <row r="285">
          <cell r="A285" t="str">
            <v>OFFICE COFFEE SYSTEMS INC</v>
          </cell>
          <cell r="D285">
            <v>42908</v>
          </cell>
          <cell r="F285">
            <v>14</v>
          </cell>
          <cell r="G285">
            <v>42908</v>
          </cell>
          <cell r="H285">
            <v>42908</v>
          </cell>
          <cell r="J285" t="str">
            <v>CHECK</v>
          </cell>
          <cell r="L285">
            <v>42933</v>
          </cell>
          <cell r="M285">
            <v>42941</v>
          </cell>
          <cell r="P285">
            <v>14</v>
          </cell>
        </row>
        <row r="286">
          <cell r="A286" t="str">
            <v>Owen, Timothy D (Tim)</v>
          </cell>
          <cell r="D286">
            <v>43021</v>
          </cell>
          <cell r="F286">
            <v>3122</v>
          </cell>
          <cell r="G286">
            <v>42997</v>
          </cell>
          <cell r="H286">
            <v>43028</v>
          </cell>
          <cell r="J286" t="str">
            <v>Direct Deposit</v>
          </cell>
          <cell r="L286">
            <v>43025</v>
          </cell>
          <cell r="M286">
            <v>43025</v>
          </cell>
          <cell r="P286">
            <v>3088.5</v>
          </cell>
        </row>
        <row r="287">
          <cell r="A287" t="str">
            <v>OWENSBORO COMMUNITY AND TECHNICAL COLLEGE</v>
          </cell>
          <cell r="D287">
            <v>42954</v>
          </cell>
          <cell r="F287">
            <v>2998</v>
          </cell>
          <cell r="G287">
            <v>42954</v>
          </cell>
          <cell r="H287">
            <v>42954</v>
          </cell>
          <cell r="J287" t="str">
            <v>CHECK</v>
          </cell>
          <cell r="L287">
            <v>42958</v>
          </cell>
          <cell r="M287">
            <v>42970</v>
          </cell>
          <cell r="P287">
            <v>2998</v>
          </cell>
        </row>
        <row r="288">
          <cell r="A288" t="str">
            <v>OWENSBORO MUNICIPAL UTILITIES</v>
          </cell>
          <cell r="D288">
            <v>43236</v>
          </cell>
          <cell r="F288">
            <v>20.07</v>
          </cell>
          <cell r="G288">
            <v>43203</v>
          </cell>
          <cell r="H288">
            <v>43230</v>
          </cell>
          <cell r="J288" t="str">
            <v>CHECK</v>
          </cell>
          <cell r="L288">
            <v>43252</v>
          </cell>
          <cell r="M288">
            <v>43259</v>
          </cell>
          <cell r="P288">
            <v>20.07</v>
          </cell>
        </row>
        <row r="289">
          <cell r="A289" t="str">
            <v>OWENSBORO MUNICIPAL UTILITIES</v>
          </cell>
          <cell r="D289">
            <v>43206</v>
          </cell>
          <cell r="F289">
            <v>31.25</v>
          </cell>
          <cell r="G289">
            <v>43169</v>
          </cell>
          <cell r="H289">
            <v>43200</v>
          </cell>
          <cell r="J289" t="str">
            <v>CHECK</v>
          </cell>
          <cell r="L289">
            <v>43217</v>
          </cell>
          <cell r="M289">
            <v>43224</v>
          </cell>
          <cell r="P289">
            <v>31.25</v>
          </cell>
        </row>
        <row r="290">
          <cell r="A290" t="str">
            <v>PADUCAH POWER SYSTEM</v>
          </cell>
          <cell r="D290">
            <v>43207</v>
          </cell>
          <cell r="F290">
            <v>24.02</v>
          </cell>
          <cell r="G290">
            <v>43172</v>
          </cell>
          <cell r="H290">
            <v>43204</v>
          </cell>
          <cell r="J290" t="str">
            <v>CHECK</v>
          </cell>
          <cell r="L290">
            <v>43222</v>
          </cell>
          <cell r="M290">
            <v>43229</v>
          </cell>
          <cell r="P290">
            <v>24.02</v>
          </cell>
        </row>
        <row r="291">
          <cell r="A291" t="str">
            <v>PADUCAH POWER SYSTEM</v>
          </cell>
          <cell r="D291">
            <v>43182</v>
          </cell>
          <cell r="F291">
            <v>37.44</v>
          </cell>
          <cell r="G291">
            <v>43151</v>
          </cell>
          <cell r="H291">
            <v>43179</v>
          </cell>
          <cell r="J291" t="str">
            <v>CHECK</v>
          </cell>
          <cell r="L291">
            <v>43194</v>
          </cell>
          <cell r="M291">
            <v>43201</v>
          </cell>
          <cell r="P291">
            <v>37.44</v>
          </cell>
        </row>
        <row r="292">
          <cell r="A292" t="str">
            <v>PADUCAH POWER SYSTEM</v>
          </cell>
          <cell r="D292">
            <v>42908</v>
          </cell>
          <cell r="F292">
            <v>39.340000000000003</v>
          </cell>
          <cell r="G292">
            <v>42875</v>
          </cell>
          <cell r="H292">
            <v>42906</v>
          </cell>
          <cell r="J292" t="str">
            <v>CHECK</v>
          </cell>
          <cell r="L292">
            <v>42923</v>
          </cell>
          <cell r="M292">
            <v>42933</v>
          </cell>
          <cell r="P292">
            <v>39.340000000000003</v>
          </cell>
        </row>
        <row r="293">
          <cell r="A293" t="str">
            <v>PADUCAH WATER WORKS</v>
          </cell>
          <cell r="D293">
            <v>43045</v>
          </cell>
          <cell r="F293">
            <v>110.5</v>
          </cell>
          <cell r="G293">
            <v>42979</v>
          </cell>
          <cell r="H293">
            <v>43045</v>
          </cell>
          <cell r="J293" t="str">
            <v>CHECK</v>
          </cell>
          <cell r="L293">
            <v>43068</v>
          </cell>
          <cell r="M293">
            <v>43075</v>
          </cell>
          <cell r="P293">
            <v>110.5</v>
          </cell>
        </row>
        <row r="294">
          <cell r="A294" t="str">
            <v>Payne, James M</v>
          </cell>
          <cell r="D294">
            <v>43129</v>
          </cell>
          <cell r="F294">
            <v>827.11</v>
          </cell>
          <cell r="G294">
            <v>43088</v>
          </cell>
          <cell r="H294">
            <v>43125</v>
          </cell>
          <cell r="J294" t="str">
            <v>Direct Deposit</v>
          </cell>
          <cell r="L294">
            <v>43132</v>
          </cell>
          <cell r="M294">
            <v>43132</v>
          </cell>
          <cell r="P294">
            <v>827.11</v>
          </cell>
        </row>
        <row r="295">
          <cell r="A295" t="str">
            <v>Payne, James M</v>
          </cell>
          <cell r="D295">
            <v>43228</v>
          </cell>
          <cell r="F295">
            <v>1375.44</v>
          </cell>
          <cell r="G295">
            <v>43187</v>
          </cell>
          <cell r="H295">
            <v>43228</v>
          </cell>
          <cell r="J295" t="str">
            <v>Direct Deposit</v>
          </cell>
          <cell r="L295">
            <v>43231</v>
          </cell>
          <cell r="M295">
            <v>43231</v>
          </cell>
          <cell r="P295">
            <v>1345.09</v>
          </cell>
        </row>
        <row r="296">
          <cell r="A296" t="str">
            <v>PENNYRILE RURAL ELECTRIC COOP CORP</v>
          </cell>
          <cell r="D296">
            <v>42902</v>
          </cell>
          <cell r="F296">
            <v>257.95999999999998</v>
          </cell>
          <cell r="G296">
            <v>42871</v>
          </cell>
          <cell r="H296">
            <v>42902</v>
          </cell>
          <cell r="J296" t="str">
            <v>CHECK</v>
          </cell>
          <cell r="L296">
            <v>42923</v>
          </cell>
          <cell r="M296">
            <v>42930</v>
          </cell>
          <cell r="P296">
            <v>257.95999999999998</v>
          </cell>
        </row>
        <row r="297">
          <cell r="A297" t="str">
            <v>PENNYRILE RURAL ELECTRIC COOP CORP</v>
          </cell>
          <cell r="D297">
            <v>43216</v>
          </cell>
          <cell r="F297">
            <v>34.17</v>
          </cell>
          <cell r="G297">
            <v>43185</v>
          </cell>
          <cell r="H297">
            <v>43216</v>
          </cell>
          <cell r="J297" t="str">
            <v>CHECK</v>
          </cell>
          <cell r="L297">
            <v>43229</v>
          </cell>
          <cell r="M297">
            <v>43235</v>
          </cell>
          <cell r="P297">
            <v>34.17</v>
          </cell>
        </row>
        <row r="298">
          <cell r="A298" t="str">
            <v>PENNYRILE RURAL ELECTRIC COOP CORP</v>
          </cell>
          <cell r="D298">
            <v>43216</v>
          </cell>
          <cell r="F298">
            <v>29.31</v>
          </cell>
          <cell r="G298">
            <v>43185</v>
          </cell>
          <cell r="H298">
            <v>43216</v>
          </cell>
          <cell r="J298" t="str">
            <v>CHECK</v>
          </cell>
          <cell r="L298">
            <v>43229</v>
          </cell>
          <cell r="M298">
            <v>43235</v>
          </cell>
          <cell r="P298">
            <v>29.31</v>
          </cell>
        </row>
        <row r="299">
          <cell r="A299" t="str">
            <v>PENNYRILE RURAL ELECTRIC COOP CORP</v>
          </cell>
          <cell r="D299">
            <v>43234</v>
          </cell>
          <cell r="F299">
            <v>72.510000000000005</v>
          </cell>
          <cell r="G299">
            <v>43204</v>
          </cell>
          <cell r="H299">
            <v>43234</v>
          </cell>
          <cell r="J299" t="str">
            <v>CHECK</v>
          </cell>
          <cell r="L299">
            <v>43245</v>
          </cell>
          <cell r="M299">
            <v>43250</v>
          </cell>
          <cell r="P299">
            <v>72.510000000000005</v>
          </cell>
        </row>
        <row r="300">
          <cell r="A300" t="str">
            <v>PENNYRILE RURAL ELECTRIC COOP CORP</v>
          </cell>
          <cell r="D300">
            <v>42917</v>
          </cell>
          <cell r="F300">
            <v>34.520000000000003</v>
          </cell>
          <cell r="G300">
            <v>42886</v>
          </cell>
          <cell r="H300">
            <v>42917</v>
          </cell>
          <cell r="J300" t="str">
            <v>CHECK</v>
          </cell>
          <cell r="L300">
            <v>42933</v>
          </cell>
          <cell r="M300">
            <v>42940</v>
          </cell>
          <cell r="P300">
            <v>34.520000000000003</v>
          </cell>
        </row>
        <row r="301">
          <cell r="A301" t="str">
            <v>PENNYRILE RURAL ELECTRIC COOP CORP</v>
          </cell>
          <cell r="D301">
            <v>43024</v>
          </cell>
          <cell r="F301">
            <v>39.22</v>
          </cell>
          <cell r="G301">
            <v>42994</v>
          </cell>
          <cell r="H301">
            <v>43024</v>
          </cell>
          <cell r="J301" t="str">
            <v>CHECK</v>
          </cell>
          <cell r="L301">
            <v>43042</v>
          </cell>
          <cell r="M301">
            <v>43049</v>
          </cell>
          <cell r="P301">
            <v>39.22</v>
          </cell>
        </row>
        <row r="302">
          <cell r="A302" t="str">
            <v>PEOPLE PLUS INC</v>
          </cell>
          <cell r="D302">
            <v>42979</v>
          </cell>
          <cell r="F302">
            <v>833.04</v>
          </cell>
          <cell r="G302">
            <v>42968</v>
          </cell>
          <cell r="H302">
            <v>42974</v>
          </cell>
          <cell r="J302" t="str">
            <v>Direct Deposit</v>
          </cell>
          <cell r="L302">
            <v>43004</v>
          </cell>
          <cell r="M302">
            <v>43004</v>
          </cell>
          <cell r="P302">
            <v>833.04</v>
          </cell>
        </row>
        <row r="303">
          <cell r="A303" t="str">
            <v>PEOPLE PLUS INC</v>
          </cell>
          <cell r="D303">
            <v>42986</v>
          </cell>
          <cell r="F303">
            <v>767.88</v>
          </cell>
          <cell r="G303">
            <v>42975</v>
          </cell>
          <cell r="H303">
            <v>42981</v>
          </cell>
          <cell r="J303" t="str">
            <v>Direct Deposit</v>
          </cell>
          <cell r="L303">
            <v>43011</v>
          </cell>
          <cell r="M303">
            <v>43011</v>
          </cell>
          <cell r="P303">
            <v>767.88</v>
          </cell>
        </row>
        <row r="304">
          <cell r="A304" t="str">
            <v>Persson, Matthew M (Matt)</v>
          </cell>
          <cell r="D304">
            <v>43167</v>
          </cell>
          <cell r="F304">
            <v>10.63</v>
          </cell>
          <cell r="G304">
            <v>43166</v>
          </cell>
          <cell r="H304">
            <v>43166</v>
          </cell>
          <cell r="J304" t="str">
            <v>Direct Deposit</v>
          </cell>
          <cell r="L304">
            <v>43172</v>
          </cell>
          <cell r="M304">
            <v>43172</v>
          </cell>
          <cell r="P304">
            <v>10.63</v>
          </cell>
        </row>
        <row r="305">
          <cell r="A305" t="str">
            <v>PLUMBERS SUPPLY COMPANY</v>
          </cell>
          <cell r="D305">
            <v>43185</v>
          </cell>
          <cell r="F305">
            <v>40.07</v>
          </cell>
          <cell r="G305">
            <v>43185</v>
          </cell>
          <cell r="H305">
            <v>43185</v>
          </cell>
          <cell r="J305" t="str">
            <v>Direct Deposit</v>
          </cell>
          <cell r="L305">
            <v>43195</v>
          </cell>
          <cell r="M305">
            <v>43195</v>
          </cell>
          <cell r="P305">
            <v>40.07</v>
          </cell>
        </row>
        <row r="306">
          <cell r="A306" t="str">
            <v>POLLUX BUSINESS SERVICES</v>
          </cell>
          <cell r="D306">
            <v>42965</v>
          </cell>
          <cell r="F306">
            <v>4704.7</v>
          </cell>
          <cell r="G306">
            <v>42935</v>
          </cell>
          <cell r="H306">
            <v>42965</v>
          </cell>
          <cell r="J306" t="str">
            <v>CHECK</v>
          </cell>
          <cell r="L306">
            <v>42977</v>
          </cell>
          <cell r="M306">
            <v>42984</v>
          </cell>
          <cell r="P306">
            <v>4704.7</v>
          </cell>
        </row>
        <row r="307">
          <cell r="A307" t="str">
            <v>Porter, Gary R</v>
          </cell>
          <cell r="D307">
            <v>43235</v>
          </cell>
          <cell r="F307">
            <v>304.32</v>
          </cell>
          <cell r="G307">
            <v>43168</v>
          </cell>
          <cell r="H307">
            <v>43235</v>
          </cell>
          <cell r="J307" t="str">
            <v>Direct Deposit</v>
          </cell>
          <cell r="L307">
            <v>43238</v>
          </cell>
          <cell r="M307">
            <v>43238</v>
          </cell>
          <cell r="P307">
            <v>304.32</v>
          </cell>
        </row>
        <row r="308">
          <cell r="A308" t="str">
            <v>PRECISION PRODUCTS LLC</v>
          </cell>
          <cell r="D308">
            <v>43203</v>
          </cell>
          <cell r="F308">
            <v>2170.09</v>
          </cell>
          <cell r="G308">
            <v>43203</v>
          </cell>
          <cell r="H308">
            <v>43567</v>
          </cell>
          <cell r="J308" t="str">
            <v>CHECK</v>
          </cell>
          <cell r="L308">
            <v>43220</v>
          </cell>
          <cell r="M308">
            <v>43227</v>
          </cell>
          <cell r="P308">
            <v>2170.09</v>
          </cell>
        </row>
        <row r="309">
          <cell r="A309" t="str">
            <v>Price, Daniel K (Dan)</v>
          </cell>
          <cell r="D309">
            <v>42978</v>
          </cell>
          <cell r="F309">
            <v>866.8</v>
          </cell>
          <cell r="G309">
            <v>42906</v>
          </cell>
          <cell r="H309">
            <v>42978</v>
          </cell>
          <cell r="J309" t="str">
            <v>Direct Deposit</v>
          </cell>
          <cell r="L309">
            <v>42984</v>
          </cell>
          <cell r="M309">
            <v>42984</v>
          </cell>
          <cell r="P309">
            <v>280.94</v>
          </cell>
        </row>
        <row r="310">
          <cell r="A310" t="str">
            <v>Price, Daniel K (Dan)</v>
          </cell>
          <cell r="D310">
            <v>43220</v>
          </cell>
          <cell r="F310">
            <v>402.6</v>
          </cell>
          <cell r="G310">
            <v>43214</v>
          </cell>
          <cell r="H310">
            <v>43215</v>
          </cell>
          <cell r="J310" t="str">
            <v>Direct Deposit</v>
          </cell>
          <cell r="L310">
            <v>43222</v>
          </cell>
          <cell r="M310">
            <v>43222</v>
          </cell>
          <cell r="P310">
            <v>396.6</v>
          </cell>
        </row>
        <row r="311">
          <cell r="A311" t="str">
            <v>PRINCETON EPB</v>
          </cell>
          <cell r="D311">
            <v>43089</v>
          </cell>
          <cell r="F311">
            <v>147.78</v>
          </cell>
          <cell r="G311">
            <v>43061</v>
          </cell>
          <cell r="H311">
            <v>43089</v>
          </cell>
          <cell r="J311" t="str">
            <v>CHECK</v>
          </cell>
          <cell r="L311">
            <v>43124</v>
          </cell>
          <cell r="M311">
            <v>43131</v>
          </cell>
          <cell r="P311">
            <v>147.78</v>
          </cell>
        </row>
        <row r="312">
          <cell r="A312" t="str">
            <v>PRINCETON WATER AND SEWER</v>
          </cell>
          <cell r="D312">
            <v>42928</v>
          </cell>
          <cell r="F312">
            <v>40.21</v>
          </cell>
          <cell r="G312">
            <v>42898</v>
          </cell>
          <cell r="H312">
            <v>42928</v>
          </cell>
          <cell r="J312" t="str">
            <v>CHECK</v>
          </cell>
          <cell r="L312">
            <v>42942</v>
          </cell>
          <cell r="M312">
            <v>42948</v>
          </cell>
          <cell r="P312">
            <v>40.21</v>
          </cell>
        </row>
        <row r="313">
          <cell r="A313" t="str">
            <v>Redd, William D (Doug)</v>
          </cell>
          <cell r="D313">
            <v>43112</v>
          </cell>
          <cell r="F313">
            <v>98.82</v>
          </cell>
          <cell r="G313">
            <v>43109</v>
          </cell>
          <cell r="H313">
            <v>43112</v>
          </cell>
          <cell r="J313" t="str">
            <v>Direct Deposit</v>
          </cell>
          <cell r="L313">
            <v>43116</v>
          </cell>
          <cell r="M313">
            <v>43116</v>
          </cell>
          <cell r="P313">
            <v>98.82</v>
          </cell>
        </row>
        <row r="314">
          <cell r="A314" t="str">
            <v>REPUBLIC SERVICES</v>
          </cell>
          <cell r="D314">
            <v>43023</v>
          </cell>
          <cell r="F314">
            <v>667.74</v>
          </cell>
          <cell r="G314">
            <v>43040</v>
          </cell>
          <cell r="H314">
            <v>43069</v>
          </cell>
          <cell r="J314" t="str">
            <v>Direct Deposit</v>
          </cell>
          <cell r="L314">
            <v>43045</v>
          </cell>
          <cell r="M314">
            <v>43045</v>
          </cell>
          <cell r="P314">
            <v>667.74</v>
          </cell>
        </row>
        <row r="315">
          <cell r="A315" t="str">
            <v>REPUBLIC SERVICES</v>
          </cell>
          <cell r="D315">
            <v>43115</v>
          </cell>
          <cell r="F315">
            <v>346.34</v>
          </cell>
          <cell r="G315">
            <v>43132</v>
          </cell>
          <cell r="H315">
            <v>43159</v>
          </cell>
          <cell r="J315" t="str">
            <v>Direct Deposit</v>
          </cell>
          <cell r="L315">
            <v>43129</v>
          </cell>
          <cell r="M315">
            <v>43129</v>
          </cell>
          <cell r="P315">
            <v>346.34</v>
          </cell>
        </row>
        <row r="316">
          <cell r="A316" t="str">
            <v>REPUBLIC SERVICES</v>
          </cell>
          <cell r="D316">
            <v>42906</v>
          </cell>
          <cell r="F316">
            <v>427.78</v>
          </cell>
          <cell r="G316">
            <v>42917</v>
          </cell>
          <cell r="H316">
            <v>42947</v>
          </cell>
          <cell r="J316" t="str">
            <v>Direct Deposit</v>
          </cell>
          <cell r="L316">
            <v>42921</v>
          </cell>
          <cell r="M316">
            <v>42921</v>
          </cell>
          <cell r="P316">
            <v>427.78</v>
          </cell>
        </row>
        <row r="317">
          <cell r="A317" t="str">
            <v>REPUBLIC SERVICES</v>
          </cell>
          <cell r="D317">
            <v>42936</v>
          </cell>
          <cell r="F317">
            <v>445.68</v>
          </cell>
          <cell r="G317">
            <v>42928</v>
          </cell>
          <cell r="H317">
            <v>42978</v>
          </cell>
          <cell r="J317" t="str">
            <v>Direct Deposit</v>
          </cell>
          <cell r="L317">
            <v>42954</v>
          </cell>
          <cell r="M317">
            <v>42954</v>
          </cell>
          <cell r="P317">
            <v>445.68</v>
          </cell>
        </row>
        <row r="318">
          <cell r="A318" t="str">
            <v>REPUBLIC SERVICES</v>
          </cell>
          <cell r="D318">
            <v>42972</v>
          </cell>
          <cell r="F318">
            <v>535.47</v>
          </cell>
          <cell r="G318">
            <v>42979</v>
          </cell>
          <cell r="H318">
            <v>43008</v>
          </cell>
          <cell r="J318" t="str">
            <v>Direct Deposit</v>
          </cell>
          <cell r="L318">
            <v>42989</v>
          </cell>
          <cell r="M318">
            <v>42989</v>
          </cell>
          <cell r="P318">
            <v>535.47</v>
          </cell>
        </row>
        <row r="319">
          <cell r="A319" t="str">
            <v>REPUBLIC SERVICES</v>
          </cell>
          <cell r="D319">
            <v>43245</v>
          </cell>
          <cell r="F319">
            <v>639.80999999999995</v>
          </cell>
          <cell r="G319">
            <v>43252</v>
          </cell>
          <cell r="H319">
            <v>43281</v>
          </cell>
          <cell r="J319" t="str">
            <v>Direct Deposit</v>
          </cell>
          <cell r="L319">
            <v>43270</v>
          </cell>
          <cell r="M319">
            <v>43270</v>
          </cell>
          <cell r="P319">
            <v>639.80999999999995</v>
          </cell>
        </row>
        <row r="320">
          <cell r="A320" t="str">
            <v>Rice, Thomas C (Craig)</v>
          </cell>
          <cell r="D320">
            <v>43216</v>
          </cell>
          <cell r="F320">
            <v>797.76</v>
          </cell>
          <cell r="G320">
            <v>43181</v>
          </cell>
          <cell r="H320">
            <v>43215</v>
          </cell>
          <cell r="J320" t="str">
            <v>Direct Deposit</v>
          </cell>
          <cell r="L320">
            <v>43220</v>
          </cell>
          <cell r="M320">
            <v>43220</v>
          </cell>
          <cell r="P320">
            <v>668.4</v>
          </cell>
        </row>
        <row r="321">
          <cell r="A321" t="str">
            <v>RICKS ELECTRIC INC</v>
          </cell>
          <cell r="D321">
            <v>43131</v>
          </cell>
          <cell r="F321">
            <v>151.19999999999999</v>
          </cell>
          <cell r="G321">
            <v>43131</v>
          </cell>
          <cell r="H321">
            <v>43131</v>
          </cell>
          <cell r="J321" t="str">
            <v>Direct Deposit</v>
          </cell>
          <cell r="L321">
            <v>43164</v>
          </cell>
          <cell r="M321">
            <v>43164</v>
          </cell>
          <cell r="P321">
            <v>151.19999999999999</v>
          </cell>
        </row>
        <row r="322">
          <cell r="A322" t="str">
            <v>RICOH USA INC</v>
          </cell>
          <cell r="D322">
            <v>42870</v>
          </cell>
          <cell r="F322">
            <v>3041.68</v>
          </cell>
          <cell r="G322">
            <v>43191</v>
          </cell>
          <cell r="H322">
            <v>43220</v>
          </cell>
          <cell r="J322" t="str">
            <v>CHECK</v>
          </cell>
          <cell r="L322">
            <v>42930</v>
          </cell>
          <cell r="M322">
            <v>42935</v>
          </cell>
          <cell r="P322">
            <v>3041.68</v>
          </cell>
        </row>
        <row r="323">
          <cell r="A323" t="str">
            <v>RICOH USA INC</v>
          </cell>
          <cell r="D323">
            <v>43166</v>
          </cell>
          <cell r="F323">
            <v>6132.16</v>
          </cell>
          <cell r="G323">
            <v>43132</v>
          </cell>
          <cell r="H323">
            <v>43190</v>
          </cell>
          <cell r="J323" t="str">
            <v>CHECK</v>
          </cell>
          <cell r="L323">
            <v>43192</v>
          </cell>
          <cell r="M323">
            <v>43202</v>
          </cell>
          <cell r="P323">
            <v>1617.95</v>
          </cell>
        </row>
        <row r="324">
          <cell r="A324" t="str">
            <v>SALT RIVER ELECTRIC COOP CORP</v>
          </cell>
          <cell r="D324">
            <v>43259</v>
          </cell>
          <cell r="F324">
            <v>46.58</v>
          </cell>
          <cell r="G324">
            <v>43224</v>
          </cell>
          <cell r="H324">
            <v>43256</v>
          </cell>
          <cell r="J324" t="str">
            <v>CHECK</v>
          </cell>
          <cell r="L324">
            <v>43266</v>
          </cell>
          <cell r="M324">
            <v>43276</v>
          </cell>
          <cell r="P324">
            <v>46.58</v>
          </cell>
        </row>
        <row r="325">
          <cell r="A325" t="str">
            <v>SCOTT GROSS COMPANY INC</v>
          </cell>
          <cell r="D325">
            <v>42825</v>
          </cell>
          <cell r="F325">
            <v>1.07</v>
          </cell>
          <cell r="G325">
            <v>42825</v>
          </cell>
          <cell r="H325">
            <v>42825</v>
          </cell>
          <cell r="J325" t="str">
            <v>Direct Deposit</v>
          </cell>
          <cell r="L325">
            <v>43042</v>
          </cell>
          <cell r="M325">
            <v>43042</v>
          </cell>
          <cell r="P325">
            <v>1.1299999999999999</v>
          </cell>
        </row>
        <row r="326">
          <cell r="A326" t="str">
            <v>SCOTT WASTE SERVICES INC</v>
          </cell>
          <cell r="D326">
            <v>42943</v>
          </cell>
          <cell r="F326">
            <v>190.8</v>
          </cell>
          <cell r="G326">
            <v>42917</v>
          </cell>
          <cell r="H326">
            <v>42947</v>
          </cell>
          <cell r="J326" t="str">
            <v>CHECK</v>
          </cell>
          <cell r="L326">
            <v>42968</v>
          </cell>
          <cell r="M326">
            <v>42976</v>
          </cell>
          <cell r="P326">
            <v>190.8</v>
          </cell>
        </row>
        <row r="327">
          <cell r="A327" t="str">
            <v>SCOTT WASTE SERVICES INC</v>
          </cell>
          <cell r="D327">
            <v>43221</v>
          </cell>
          <cell r="F327">
            <v>178.81</v>
          </cell>
          <cell r="G327">
            <v>43191</v>
          </cell>
          <cell r="H327">
            <v>43220</v>
          </cell>
          <cell r="J327" t="str">
            <v>CHECK</v>
          </cell>
          <cell r="L327">
            <v>43249</v>
          </cell>
          <cell r="M327">
            <v>43266</v>
          </cell>
          <cell r="P327">
            <v>178.81</v>
          </cell>
        </row>
        <row r="328">
          <cell r="A328" t="str">
            <v>SENSIT TECHNOLOGIES</v>
          </cell>
          <cell r="D328">
            <v>42962</v>
          </cell>
          <cell r="F328">
            <v>82.35</v>
          </cell>
          <cell r="G328">
            <v>42962</v>
          </cell>
          <cell r="H328">
            <v>42962</v>
          </cell>
          <cell r="J328" t="str">
            <v>Direct Deposit</v>
          </cell>
          <cell r="L328">
            <v>42972</v>
          </cell>
          <cell r="M328">
            <v>42972</v>
          </cell>
          <cell r="P328">
            <v>82.35</v>
          </cell>
        </row>
        <row r="329">
          <cell r="A329" t="str">
            <v>SENSIT TECHNOLOGIES</v>
          </cell>
          <cell r="D329">
            <v>43090</v>
          </cell>
          <cell r="F329">
            <v>156.05000000000001</v>
          </cell>
          <cell r="G329">
            <v>43090</v>
          </cell>
          <cell r="H329">
            <v>43090</v>
          </cell>
          <cell r="J329" t="str">
            <v>Direct Deposit</v>
          </cell>
          <cell r="L329">
            <v>43110</v>
          </cell>
          <cell r="M329">
            <v>43110</v>
          </cell>
          <cell r="P329">
            <v>156.05000000000001</v>
          </cell>
        </row>
        <row r="330">
          <cell r="A330" t="str">
            <v>SENSIT TECHNOLOGIES</v>
          </cell>
          <cell r="D330">
            <v>43220</v>
          </cell>
          <cell r="F330">
            <v>889.28</v>
          </cell>
          <cell r="G330">
            <v>43220</v>
          </cell>
          <cell r="H330">
            <v>43220</v>
          </cell>
          <cell r="J330" t="str">
            <v>Direct Deposit</v>
          </cell>
          <cell r="L330">
            <v>43230</v>
          </cell>
          <cell r="M330">
            <v>43230</v>
          </cell>
          <cell r="P330">
            <v>889.28</v>
          </cell>
        </row>
        <row r="331">
          <cell r="A331" t="str">
            <v>SENSIT TECHNOLOGIES</v>
          </cell>
          <cell r="D331">
            <v>43241</v>
          </cell>
          <cell r="F331">
            <v>570.67999999999995</v>
          </cell>
          <cell r="G331">
            <v>43241</v>
          </cell>
          <cell r="H331">
            <v>43241</v>
          </cell>
          <cell r="J331" t="str">
            <v>Direct Deposit</v>
          </cell>
          <cell r="L331">
            <v>43252</v>
          </cell>
          <cell r="M331">
            <v>43252</v>
          </cell>
          <cell r="P331">
            <v>570.67999999999995</v>
          </cell>
        </row>
        <row r="332">
          <cell r="A332" t="str">
            <v>SHELBYVILLE MUNICIPAL WATER</v>
          </cell>
          <cell r="D332">
            <v>43217</v>
          </cell>
          <cell r="F332">
            <v>90.17</v>
          </cell>
          <cell r="G332">
            <v>43173</v>
          </cell>
          <cell r="H332">
            <v>43202</v>
          </cell>
          <cell r="J332" t="str">
            <v>CHECK</v>
          </cell>
          <cell r="L332">
            <v>43229</v>
          </cell>
          <cell r="M332">
            <v>43236</v>
          </cell>
          <cell r="P332">
            <v>95.58</v>
          </cell>
        </row>
        <row r="333">
          <cell r="A333" t="str">
            <v>Sherfey, Chris L</v>
          </cell>
          <cell r="D333">
            <v>43213</v>
          </cell>
          <cell r="F333">
            <v>696.27</v>
          </cell>
          <cell r="G333">
            <v>43206</v>
          </cell>
          <cell r="H333">
            <v>43209</v>
          </cell>
          <cell r="J333" t="str">
            <v>Direct Deposit</v>
          </cell>
          <cell r="L333">
            <v>43217</v>
          </cell>
          <cell r="M333">
            <v>43217</v>
          </cell>
          <cell r="P333">
            <v>696.27</v>
          </cell>
        </row>
        <row r="334">
          <cell r="A334" t="str">
            <v>SMYTH COUNTY SHERRIFF CALENDAR</v>
          </cell>
          <cell r="D334">
            <v>43089</v>
          </cell>
          <cell r="F334">
            <v>550</v>
          </cell>
          <cell r="G334">
            <v>43089</v>
          </cell>
          <cell r="H334">
            <v>43089</v>
          </cell>
          <cell r="J334" t="str">
            <v>CHECK</v>
          </cell>
          <cell r="L334">
            <v>43126</v>
          </cell>
          <cell r="M334">
            <v>43144</v>
          </cell>
          <cell r="P334">
            <v>550</v>
          </cell>
        </row>
        <row r="335">
          <cell r="A335" t="str">
            <v>SOUTHEAST DAVIESS CO WATER DIST</v>
          </cell>
          <cell r="D335">
            <v>43098</v>
          </cell>
          <cell r="F335">
            <v>3.86</v>
          </cell>
          <cell r="G335">
            <v>43045</v>
          </cell>
          <cell r="H335">
            <v>43075</v>
          </cell>
          <cell r="J335" t="str">
            <v>CHECK</v>
          </cell>
          <cell r="L335">
            <v>43105</v>
          </cell>
          <cell r="M335">
            <v>43117</v>
          </cell>
          <cell r="P335">
            <v>1.94</v>
          </cell>
        </row>
        <row r="336">
          <cell r="A336" t="str">
            <v>SOUTHEAST DAVIESS CO WATER DIST</v>
          </cell>
          <cell r="D336">
            <v>43131</v>
          </cell>
          <cell r="F336">
            <v>128.31</v>
          </cell>
          <cell r="G336">
            <v>43075</v>
          </cell>
          <cell r="H336">
            <v>43106</v>
          </cell>
          <cell r="J336" t="str">
            <v>CHECK</v>
          </cell>
          <cell r="L336">
            <v>43140</v>
          </cell>
          <cell r="M336">
            <v>43152</v>
          </cell>
          <cell r="P336">
            <v>64.150000000000006</v>
          </cell>
        </row>
        <row r="337">
          <cell r="A337" t="str">
            <v>SPRINT INC</v>
          </cell>
          <cell r="D337">
            <v>42911</v>
          </cell>
          <cell r="F337">
            <v>4693.8</v>
          </cell>
          <cell r="G337">
            <v>43193</v>
          </cell>
          <cell r="H337">
            <v>43275</v>
          </cell>
          <cell r="J337" t="str">
            <v>Direct Deposit</v>
          </cell>
          <cell r="L337">
            <v>42921</v>
          </cell>
          <cell r="M337">
            <v>42921</v>
          </cell>
          <cell r="P337">
            <v>25.64</v>
          </cell>
        </row>
        <row r="338">
          <cell r="A338" t="str">
            <v>STYLES BY JOE - JOES CLEANING SERVICE LLC</v>
          </cell>
          <cell r="D338">
            <v>42856</v>
          </cell>
          <cell r="F338">
            <v>590</v>
          </cell>
          <cell r="G338">
            <v>42826</v>
          </cell>
          <cell r="H338">
            <v>42855</v>
          </cell>
          <cell r="J338" t="str">
            <v>Direct Deposit</v>
          </cell>
          <cell r="L338">
            <v>43003</v>
          </cell>
          <cell r="M338">
            <v>43003</v>
          </cell>
          <cell r="P338">
            <v>590</v>
          </cell>
        </row>
        <row r="339">
          <cell r="A339" t="str">
            <v>STYLES BY JOE - JOES CLEANING SERVICE LLC</v>
          </cell>
          <cell r="D339">
            <v>42887</v>
          </cell>
          <cell r="F339">
            <v>590</v>
          </cell>
          <cell r="G339">
            <v>42856</v>
          </cell>
          <cell r="H339">
            <v>42886</v>
          </cell>
          <cell r="J339" t="str">
            <v>Direct Deposit</v>
          </cell>
          <cell r="L339">
            <v>43003</v>
          </cell>
          <cell r="M339">
            <v>43003</v>
          </cell>
          <cell r="P339">
            <v>590</v>
          </cell>
        </row>
        <row r="340">
          <cell r="A340" t="str">
            <v>STYLES BY JOE - JOES CLEANING SERVICE LLC</v>
          </cell>
          <cell r="D340">
            <v>43070</v>
          </cell>
          <cell r="F340">
            <v>590</v>
          </cell>
          <cell r="G340">
            <v>43040</v>
          </cell>
          <cell r="H340">
            <v>43069</v>
          </cell>
          <cell r="J340" t="str">
            <v>CHECK</v>
          </cell>
          <cell r="L340">
            <v>43096</v>
          </cell>
          <cell r="M340">
            <v>43103</v>
          </cell>
          <cell r="P340">
            <v>590</v>
          </cell>
        </row>
        <row r="341">
          <cell r="A341" t="str">
            <v>SUBLETT-BUNTON MYRA</v>
          </cell>
          <cell r="D341">
            <v>43206</v>
          </cell>
          <cell r="F341">
            <v>800</v>
          </cell>
          <cell r="G341">
            <v>43175</v>
          </cell>
          <cell r="H341">
            <v>43205</v>
          </cell>
          <cell r="J341" t="str">
            <v>CHECK</v>
          </cell>
          <cell r="L341">
            <v>43213</v>
          </cell>
          <cell r="M341">
            <v>43220</v>
          </cell>
          <cell r="P341">
            <v>800</v>
          </cell>
        </row>
        <row r="342">
          <cell r="A342" t="str">
            <v>SWAGELOK INDIANA</v>
          </cell>
          <cell r="D342">
            <v>43059</v>
          </cell>
          <cell r="F342">
            <v>268.43</v>
          </cell>
          <cell r="G342">
            <v>43056</v>
          </cell>
          <cell r="H342">
            <v>43056</v>
          </cell>
          <cell r="J342" t="str">
            <v>CHECK</v>
          </cell>
          <cell r="L342">
            <v>43084</v>
          </cell>
          <cell r="M342">
            <v>43104</v>
          </cell>
          <cell r="P342">
            <v>268.43</v>
          </cell>
        </row>
        <row r="343">
          <cell r="A343" t="str">
            <v>Taylor, Brannon C</v>
          </cell>
          <cell r="D343">
            <v>43147</v>
          </cell>
          <cell r="F343">
            <v>802.47</v>
          </cell>
          <cell r="G343">
            <v>43166</v>
          </cell>
          <cell r="H343">
            <v>43167</v>
          </cell>
          <cell r="J343" t="str">
            <v>Direct Deposit</v>
          </cell>
          <cell r="L343">
            <v>43151</v>
          </cell>
          <cell r="M343">
            <v>43151</v>
          </cell>
          <cell r="P343">
            <v>802.47</v>
          </cell>
        </row>
        <row r="344">
          <cell r="A344" t="str">
            <v>TERRYS APPLIANCE REPAIR</v>
          </cell>
          <cell r="D344">
            <v>43119</v>
          </cell>
          <cell r="F344">
            <v>79</v>
          </cell>
          <cell r="G344">
            <v>43119</v>
          </cell>
          <cell r="H344">
            <v>43119</v>
          </cell>
          <cell r="J344" t="str">
            <v>CHECK</v>
          </cell>
          <cell r="L344">
            <v>43180</v>
          </cell>
          <cell r="M344">
            <v>43199</v>
          </cell>
          <cell r="P344">
            <v>79</v>
          </cell>
        </row>
        <row r="345">
          <cell r="A345" t="str">
            <v>TIME WARNER CABLE</v>
          </cell>
          <cell r="D345">
            <v>43132</v>
          </cell>
          <cell r="F345">
            <v>14659.9</v>
          </cell>
          <cell r="G345">
            <v>43132</v>
          </cell>
          <cell r="H345">
            <v>43159</v>
          </cell>
          <cell r="J345" t="str">
            <v>CHECK</v>
          </cell>
          <cell r="L345">
            <v>43159</v>
          </cell>
          <cell r="M345">
            <v>43167</v>
          </cell>
          <cell r="P345">
            <v>259.99</v>
          </cell>
        </row>
        <row r="346">
          <cell r="A346" t="str">
            <v>TIME WARNER CABLE</v>
          </cell>
          <cell r="D346">
            <v>43014</v>
          </cell>
          <cell r="F346">
            <v>276.98</v>
          </cell>
          <cell r="G346">
            <v>43014</v>
          </cell>
          <cell r="H346">
            <v>43044</v>
          </cell>
          <cell r="J346" t="str">
            <v>CHECK</v>
          </cell>
          <cell r="L346">
            <v>43049</v>
          </cell>
          <cell r="M346">
            <v>43060</v>
          </cell>
          <cell r="P346">
            <v>276.98</v>
          </cell>
        </row>
        <row r="347">
          <cell r="A347" t="str">
            <v>Tolbert, Ryan K</v>
          </cell>
          <cell r="D347">
            <v>43006</v>
          </cell>
          <cell r="F347">
            <v>38.119999999999997</v>
          </cell>
          <cell r="G347">
            <v>43006</v>
          </cell>
          <cell r="H347">
            <v>43006</v>
          </cell>
          <cell r="J347" t="str">
            <v>Direct Deposit</v>
          </cell>
          <cell r="L347">
            <v>43010</v>
          </cell>
          <cell r="M347">
            <v>43010</v>
          </cell>
          <cell r="P347">
            <v>38.119999999999997</v>
          </cell>
        </row>
        <row r="348">
          <cell r="A348" t="str">
            <v>Tolbert, Ryan K</v>
          </cell>
          <cell r="D348">
            <v>43221</v>
          </cell>
          <cell r="F348">
            <v>16.489999999999998</v>
          </cell>
          <cell r="G348">
            <v>43221</v>
          </cell>
          <cell r="H348">
            <v>43221</v>
          </cell>
          <cell r="J348" t="str">
            <v>Direct Deposit</v>
          </cell>
          <cell r="L348">
            <v>43224</v>
          </cell>
          <cell r="M348">
            <v>43224</v>
          </cell>
          <cell r="P348">
            <v>16.489999999999998</v>
          </cell>
        </row>
        <row r="349">
          <cell r="A349" t="str">
            <v>TRIPLE T FARMS</v>
          </cell>
          <cell r="D349">
            <v>43255</v>
          </cell>
          <cell r="F349">
            <v>616</v>
          </cell>
          <cell r="G349">
            <v>43255</v>
          </cell>
          <cell r="H349">
            <v>43255</v>
          </cell>
          <cell r="J349" t="str">
            <v>CHECK</v>
          </cell>
          <cell r="L349">
            <v>43262</v>
          </cell>
          <cell r="M349">
            <v>43272</v>
          </cell>
          <cell r="P349">
            <v>652.96</v>
          </cell>
        </row>
        <row r="350">
          <cell r="A350" t="str">
            <v>Upton, Dalton C</v>
          </cell>
          <cell r="D350">
            <v>42979</v>
          </cell>
          <cell r="F350">
            <v>462.02</v>
          </cell>
          <cell r="G350">
            <v>42968</v>
          </cell>
          <cell r="H350">
            <v>42971</v>
          </cell>
          <cell r="J350" t="str">
            <v>Direct Deposit</v>
          </cell>
          <cell r="L350">
            <v>42989</v>
          </cell>
          <cell r="M350">
            <v>42989</v>
          </cell>
          <cell r="P350">
            <v>462.02</v>
          </cell>
        </row>
        <row r="351">
          <cell r="A351" t="str">
            <v>Upton, Dalton C</v>
          </cell>
          <cell r="D351">
            <v>42979</v>
          </cell>
          <cell r="F351">
            <v>25</v>
          </cell>
          <cell r="G351">
            <v>42968</v>
          </cell>
          <cell r="H351">
            <v>42968</v>
          </cell>
          <cell r="J351" t="str">
            <v>Direct Deposit</v>
          </cell>
          <cell r="L351">
            <v>42989</v>
          </cell>
          <cell r="M351">
            <v>42989</v>
          </cell>
          <cell r="P351">
            <v>25</v>
          </cell>
        </row>
        <row r="352">
          <cell r="A352" t="str">
            <v>Upton, Dalton C</v>
          </cell>
          <cell r="D352">
            <v>43085</v>
          </cell>
          <cell r="F352">
            <v>1289.8</v>
          </cell>
          <cell r="G352">
            <v>43038</v>
          </cell>
          <cell r="H352">
            <v>43084</v>
          </cell>
          <cell r="J352" t="str">
            <v>Direct Deposit</v>
          </cell>
          <cell r="L352">
            <v>43103</v>
          </cell>
          <cell r="M352">
            <v>43103</v>
          </cell>
          <cell r="P352">
            <v>1223.6500000000001</v>
          </cell>
        </row>
        <row r="353">
          <cell r="A353" t="str">
            <v>Upton, Dalton C</v>
          </cell>
          <cell r="D353">
            <v>43127</v>
          </cell>
          <cell r="F353">
            <v>379.47</v>
          </cell>
          <cell r="G353">
            <v>43119</v>
          </cell>
          <cell r="H353">
            <v>43126</v>
          </cell>
          <cell r="J353" t="str">
            <v>Direct Deposit</v>
          </cell>
          <cell r="L353">
            <v>43130</v>
          </cell>
          <cell r="M353">
            <v>43130</v>
          </cell>
          <cell r="P353">
            <v>355.72</v>
          </cell>
        </row>
        <row r="354">
          <cell r="A354" t="str">
            <v>VERIZON WIRELESS</v>
          </cell>
          <cell r="D354">
            <v>43153</v>
          </cell>
          <cell r="F354">
            <v>238.55</v>
          </cell>
          <cell r="G354">
            <v>43154</v>
          </cell>
          <cell r="H354">
            <v>43181</v>
          </cell>
          <cell r="J354" t="str">
            <v>CHECK</v>
          </cell>
          <cell r="L354">
            <v>43168</v>
          </cell>
          <cell r="M354">
            <v>43174</v>
          </cell>
          <cell r="P354">
            <v>177.57</v>
          </cell>
        </row>
        <row r="355">
          <cell r="A355" t="str">
            <v>VERIZON WIRELESS</v>
          </cell>
          <cell r="D355">
            <v>43109</v>
          </cell>
          <cell r="F355">
            <v>12217.53</v>
          </cell>
          <cell r="G355">
            <v>43079</v>
          </cell>
          <cell r="H355">
            <v>43109</v>
          </cell>
          <cell r="J355" t="str">
            <v>CHECK</v>
          </cell>
          <cell r="L355">
            <v>43133</v>
          </cell>
          <cell r="M355">
            <v>43139</v>
          </cell>
          <cell r="P355">
            <v>591.29999999999995</v>
          </cell>
        </row>
        <row r="356">
          <cell r="A356" t="str">
            <v>VERIZON WIRELESS</v>
          </cell>
          <cell r="D356">
            <v>42987</v>
          </cell>
          <cell r="F356">
            <v>12782.51</v>
          </cell>
          <cell r="G356">
            <v>42957</v>
          </cell>
          <cell r="H356">
            <v>42987</v>
          </cell>
          <cell r="J356" t="str">
            <v>CHECK</v>
          </cell>
          <cell r="L356">
            <v>43010</v>
          </cell>
          <cell r="M356">
            <v>43014</v>
          </cell>
          <cell r="P356">
            <v>623.46</v>
          </cell>
        </row>
        <row r="357">
          <cell r="A357" t="str">
            <v>VERMEER OF INDIANA INC</v>
          </cell>
          <cell r="D357">
            <v>43069</v>
          </cell>
          <cell r="F357">
            <v>2636.43</v>
          </cell>
          <cell r="G357">
            <v>43047</v>
          </cell>
          <cell r="H357">
            <v>43069</v>
          </cell>
          <cell r="J357" t="str">
            <v>CHECK</v>
          </cell>
          <cell r="L357">
            <v>43124</v>
          </cell>
          <cell r="M357">
            <v>43130</v>
          </cell>
          <cell r="P357">
            <v>2636.43</v>
          </cell>
        </row>
        <row r="358">
          <cell r="A358" t="str">
            <v>VF IMAGEWEAR INC</v>
          </cell>
          <cell r="D358">
            <v>43024</v>
          </cell>
          <cell r="F358">
            <v>234.01</v>
          </cell>
          <cell r="G358">
            <v>43024</v>
          </cell>
          <cell r="H358">
            <v>43024</v>
          </cell>
          <cell r="J358" t="str">
            <v>Direct Deposit</v>
          </cell>
          <cell r="L358">
            <v>43049</v>
          </cell>
          <cell r="M358">
            <v>43049</v>
          </cell>
          <cell r="P358">
            <v>234.01</v>
          </cell>
        </row>
        <row r="359">
          <cell r="A359" t="str">
            <v>VF IMAGEWEAR INC</v>
          </cell>
          <cell r="D359">
            <v>43032</v>
          </cell>
          <cell r="F359">
            <v>362.02</v>
          </cell>
          <cell r="G359">
            <v>43032</v>
          </cell>
          <cell r="H359">
            <v>43032</v>
          </cell>
          <cell r="J359" t="str">
            <v>Direct Deposit</v>
          </cell>
          <cell r="L359">
            <v>43068</v>
          </cell>
          <cell r="M359">
            <v>43068</v>
          </cell>
          <cell r="P359">
            <v>362.02</v>
          </cell>
        </row>
        <row r="360">
          <cell r="A360" t="str">
            <v>VF IMAGEWEAR INC</v>
          </cell>
          <cell r="D360">
            <v>43032</v>
          </cell>
          <cell r="F360">
            <v>374.49</v>
          </cell>
          <cell r="G360">
            <v>43032</v>
          </cell>
          <cell r="H360">
            <v>43032</v>
          </cell>
          <cell r="J360" t="str">
            <v>Direct Deposit</v>
          </cell>
          <cell r="L360">
            <v>43069</v>
          </cell>
          <cell r="M360">
            <v>43069</v>
          </cell>
          <cell r="P360">
            <v>374.49</v>
          </cell>
        </row>
        <row r="361">
          <cell r="A361" t="str">
            <v>VF IMAGEWEAR INC</v>
          </cell>
          <cell r="D361">
            <v>43034</v>
          </cell>
          <cell r="F361">
            <v>449.44</v>
          </cell>
          <cell r="G361">
            <v>43034</v>
          </cell>
          <cell r="H361">
            <v>43034</v>
          </cell>
          <cell r="J361" t="str">
            <v>Direct Deposit</v>
          </cell>
          <cell r="L361">
            <v>43069</v>
          </cell>
          <cell r="M361">
            <v>43069</v>
          </cell>
          <cell r="P361">
            <v>449.44</v>
          </cell>
        </row>
        <row r="362">
          <cell r="A362" t="str">
            <v>VF IMAGEWEAR INC</v>
          </cell>
          <cell r="D362">
            <v>43050</v>
          </cell>
          <cell r="F362">
            <v>378.72</v>
          </cell>
          <cell r="G362">
            <v>43050</v>
          </cell>
          <cell r="H362">
            <v>43050</v>
          </cell>
          <cell r="J362" t="str">
            <v>Direct Deposit</v>
          </cell>
          <cell r="L362">
            <v>43081</v>
          </cell>
          <cell r="M362">
            <v>43081</v>
          </cell>
          <cell r="P362">
            <v>378.72</v>
          </cell>
        </row>
        <row r="363">
          <cell r="A363" t="str">
            <v>VF IMAGEWEAR INC</v>
          </cell>
          <cell r="D363">
            <v>43172</v>
          </cell>
          <cell r="F363">
            <v>127.8</v>
          </cell>
          <cell r="G363">
            <v>43172</v>
          </cell>
          <cell r="H363">
            <v>43172</v>
          </cell>
          <cell r="J363" t="str">
            <v>Direct Deposit</v>
          </cell>
          <cell r="L363">
            <v>43200</v>
          </cell>
          <cell r="M363">
            <v>43200</v>
          </cell>
          <cell r="P363">
            <v>127.8</v>
          </cell>
        </row>
        <row r="364">
          <cell r="A364" t="str">
            <v>VF IMAGEWEAR INC</v>
          </cell>
          <cell r="D364">
            <v>43199</v>
          </cell>
          <cell r="F364">
            <v>225.03</v>
          </cell>
          <cell r="G364">
            <v>43199</v>
          </cell>
          <cell r="H364">
            <v>43199</v>
          </cell>
          <cell r="J364" t="str">
            <v>Direct Deposit</v>
          </cell>
          <cell r="L364">
            <v>43224</v>
          </cell>
          <cell r="M364">
            <v>43224</v>
          </cell>
          <cell r="P364">
            <v>225.03</v>
          </cell>
        </row>
        <row r="365">
          <cell r="A365" t="str">
            <v>Waller, Gregory K (Greg)</v>
          </cell>
          <cell r="D365">
            <v>43185</v>
          </cell>
          <cell r="F365">
            <v>1402.92</v>
          </cell>
          <cell r="G365">
            <v>43166</v>
          </cell>
          <cell r="H365">
            <v>43182</v>
          </cell>
          <cell r="J365" t="str">
            <v>Direct Deposit</v>
          </cell>
          <cell r="L365">
            <v>43192</v>
          </cell>
          <cell r="M365">
            <v>43192</v>
          </cell>
          <cell r="P365">
            <v>1402.92</v>
          </cell>
        </row>
        <row r="366">
          <cell r="A366" t="str">
            <v>WARREN COUNTY WATER DISTRICT</v>
          </cell>
          <cell r="D366">
            <v>43180</v>
          </cell>
          <cell r="F366">
            <v>66.66</v>
          </cell>
          <cell r="G366">
            <v>43143</v>
          </cell>
          <cell r="H366">
            <v>43172</v>
          </cell>
          <cell r="J366" t="str">
            <v>CHECK</v>
          </cell>
          <cell r="L366">
            <v>43194</v>
          </cell>
          <cell r="M366">
            <v>43201</v>
          </cell>
          <cell r="P366">
            <v>66.66</v>
          </cell>
        </row>
        <row r="367">
          <cell r="A367" t="str">
            <v>WARREN COUNTY WATER DISTRICT</v>
          </cell>
          <cell r="D367">
            <v>43213</v>
          </cell>
          <cell r="F367">
            <v>66.66</v>
          </cell>
          <cell r="G367">
            <v>43172</v>
          </cell>
          <cell r="H367">
            <v>43200</v>
          </cell>
          <cell r="J367" t="str">
            <v>CHECK</v>
          </cell>
          <cell r="L367">
            <v>43227</v>
          </cell>
          <cell r="M367">
            <v>43235</v>
          </cell>
          <cell r="P367">
            <v>70.66</v>
          </cell>
        </row>
        <row r="368">
          <cell r="A368" t="str">
            <v>WARREN RURAL ELECTRIC COOP</v>
          </cell>
          <cell r="D368">
            <v>43061</v>
          </cell>
          <cell r="F368">
            <v>22.27</v>
          </cell>
          <cell r="G368">
            <v>43025</v>
          </cell>
          <cell r="H368">
            <v>43054</v>
          </cell>
          <cell r="J368" t="str">
            <v>CHECK</v>
          </cell>
          <cell r="L368">
            <v>43070</v>
          </cell>
          <cell r="M368">
            <v>43080</v>
          </cell>
          <cell r="P368">
            <v>22.27</v>
          </cell>
        </row>
        <row r="369">
          <cell r="A369" t="str">
            <v>WARREN RURAL ELECTRIC COOP</v>
          </cell>
          <cell r="D369">
            <v>43257</v>
          </cell>
          <cell r="F369">
            <v>28.14</v>
          </cell>
          <cell r="G369">
            <v>43217</v>
          </cell>
          <cell r="H369">
            <v>43249</v>
          </cell>
          <cell r="J369" t="str">
            <v>CHECK</v>
          </cell>
          <cell r="L369">
            <v>43264</v>
          </cell>
          <cell r="M369">
            <v>43270</v>
          </cell>
          <cell r="P369">
            <v>28.14</v>
          </cell>
        </row>
        <row r="370">
          <cell r="A370" t="str">
            <v>WARREN RURAL ELECTRIC COOP</v>
          </cell>
          <cell r="D370">
            <v>43257</v>
          </cell>
          <cell r="F370">
            <v>25.54</v>
          </cell>
          <cell r="G370">
            <v>43217</v>
          </cell>
          <cell r="H370">
            <v>43249</v>
          </cell>
          <cell r="J370" t="str">
            <v>CHECK</v>
          </cell>
          <cell r="L370">
            <v>43264</v>
          </cell>
          <cell r="M370">
            <v>43270</v>
          </cell>
          <cell r="P370">
            <v>25.54</v>
          </cell>
        </row>
        <row r="371">
          <cell r="A371" t="str">
            <v>WARREN RURAL ELECTRIC COOP</v>
          </cell>
          <cell r="D371">
            <v>43045</v>
          </cell>
          <cell r="F371">
            <v>24.1</v>
          </cell>
          <cell r="G371">
            <v>43006</v>
          </cell>
          <cell r="H371">
            <v>43035</v>
          </cell>
          <cell r="J371" t="str">
            <v>CHECK</v>
          </cell>
          <cell r="L371">
            <v>43056</v>
          </cell>
          <cell r="M371">
            <v>43067</v>
          </cell>
          <cell r="P371">
            <v>24.1</v>
          </cell>
        </row>
        <row r="372">
          <cell r="A372" t="str">
            <v>WARREN RURAL ELECTRIC COOP</v>
          </cell>
          <cell r="D372">
            <v>43074</v>
          </cell>
          <cell r="F372">
            <v>25.58</v>
          </cell>
          <cell r="G372">
            <v>43035</v>
          </cell>
          <cell r="H372">
            <v>43067</v>
          </cell>
          <cell r="J372" t="str">
            <v>CHECK</v>
          </cell>
          <cell r="L372">
            <v>43087</v>
          </cell>
          <cell r="M372">
            <v>43097</v>
          </cell>
          <cell r="P372">
            <v>25.58</v>
          </cell>
        </row>
        <row r="373">
          <cell r="A373" t="str">
            <v>WARREN RURAL ELECTRIC COOP</v>
          </cell>
          <cell r="D373">
            <v>42907</v>
          </cell>
          <cell r="F373">
            <v>23.29</v>
          </cell>
          <cell r="G373">
            <v>42877</v>
          </cell>
          <cell r="H373">
            <v>42907</v>
          </cell>
          <cell r="J373" t="str">
            <v>CHECK</v>
          </cell>
          <cell r="L373">
            <v>42926</v>
          </cell>
          <cell r="M373">
            <v>42933</v>
          </cell>
          <cell r="P373">
            <v>23.29</v>
          </cell>
        </row>
        <row r="374">
          <cell r="A374" t="str">
            <v>WARREN RURAL ELECTRIC COOP</v>
          </cell>
          <cell r="D374">
            <v>43167</v>
          </cell>
          <cell r="F374">
            <v>23.3</v>
          </cell>
          <cell r="G374">
            <v>43130</v>
          </cell>
          <cell r="H374">
            <v>43159</v>
          </cell>
          <cell r="J374" t="str">
            <v>CHECK</v>
          </cell>
          <cell r="L374">
            <v>43182</v>
          </cell>
          <cell r="M374">
            <v>43189</v>
          </cell>
          <cell r="P374">
            <v>23.3</v>
          </cell>
        </row>
        <row r="375">
          <cell r="A375" t="str">
            <v>WELDQUIP INC</v>
          </cell>
          <cell r="D375">
            <v>43159</v>
          </cell>
          <cell r="F375">
            <v>152.41</v>
          </cell>
          <cell r="G375">
            <v>43132</v>
          </cell>
          <cell r="H375">
            <v>43159</v>
          </cell>
          <cell r="J375" t="str">
            <v>Direct Deposit</v>
          </cell>
          <cell r="L375">
            <v>43244</v>
          </cell>
          <cell r="M375">
            <v>43244</v>
          </cell>
          <cell r="P375">
            <v>152.41</v>
          </cell>
        </row>
        <row r="376">
          <cell r="A376" t="str">
            <v>Wessinger, Marcie L</v>
          </cell>
          <cell r="D376">
            <v>43056</v>
          </cell>
          <cell r="F376">
            <v>1753.43</v>
          </cell>
          <cell r="G376">
            <v>43021</v>
          </cell>
          <cell r="H376">
            <v>43056</v>
          </cell>
          <cell r="J376" t="str">
            <v>Direct Deposit</v>
          </cell>
          <cell r="L376">
            <v>43060</v>
          </cell>
          <cell r="M376">
            <v>43060</v>
          </cell>
          <cell r="P376">
            <v>593.89</v>
          </cell>
        </row>
        <row r="377">
          <cell r="A377" t="str">
            <v>WEST KENTUCKY RURAL ELECTRIC</v>
          </cell>
          <cell r="D377">
            <v>43202</v>
          </cell>
          <cell r="F377">
            <v>40.82</v>
          </cell>
          <cell r="G377">
            <v>43201</v>
          </cell>
          <cell r="H377">
            <v>43232</v>
          </cell>
          <cell r="J377" t="str">
            <v>CHECK</v>
          </cell>
          <cell r="L377">
            <v>43222</v>
          </cell>
          <cell r="M377">
            <v>43229</v>
          </cell>
          <cell r="P377">
            <v>40.82</v>
          </cell>
        </row>
        <row r="378">
          <cell r="A378" t="str">
            <v>WESTERFIELD ELECTRIC LLC</v>
          </cell>
          <cell r="D378">
            <v>43138</v>
          </cell>
          <cell r="F378">
            <v>145</v>
          </cell>
          <cell r="G378">
            <v>43133</v>
          </cell>
          <cell r="H378">
            <v>43133</v>
          </cell>
          <cell r="J378" t="str">
            <v>CHECK</v>
          </cell>
          <cell r="L378">
            <v>43157</v>
          </cell>
          <cell r="M378">
            <v>43166</v>
          </cell>
          <cell r="P378">
            <v>145</v>
          </cell>
        </row>
        <row r="379">
          <cell r="A379" t="str">
            <v>WHITE GLOVE INSPECTION INC</v>
          </cell>
          <cell r="D379">
            <v>43091</v>
          </cell>
          <cell r="F379">
            <v>3124</v>
          </cell>
          <cell r="G379">
            <v>43070</v>
          </cell>
          <cell r="H379">
            <v>43091</v>
          </cell>
          <cell r="J379" t="str">
            <v>CHECK</v>
          </cell>
          <cell r="L379">
            <v>43098</v>
          </cell>
          <cell r="M379">
            <v>43105</v>
          </cell>
          <cell r="P379">
            <v>3124</v>
          </cell>
        </row>
        <row r="380">
          <cell r="A380" t="str">
            <v>WHITE GLOVE INSPECTION INC</v>
          </cell>
          <cell r="D380">
            <v>43243</v>
          </cell>
          <cell r="F380">
            <v>2674</v>
          </cell>
          <cell r="G380">
            <v>43221</v>
          </cell>
          <cell r="H380">
            <v>43243</v>
          </cell>
          <cell r="J380" t="str">
            <v>CHECK</v>
          </cell>
          <cell r="L380">
            <v>43245</v>
          </cell>
          <cell r="M380">
            <v>43255</v>
          </cell>
          <cell r="P380">
            <v>2674</v>
          </cell>
        </row>
        <row r="381">
          <cell r="A381" t="str">
            <v>White, Dalton B Jr (Buddy)</v>
          </cell>
          <cell r="D381">
            <v>43187</v>
          </cell>
          <cell r="F381">
            <v>1729.01</v>
          </cell>
          <cell r="G381">
            <v>43161</v>
          </cell>
          <cell r="H381">
            <v>43185</v>
          </cell>
          <cell r="J381" t="str">
            <v>Direct Deposit</v>
          </cell>
          <cell r="L381">
            <v>43192</v>
          </cell>
          <cell r="M381">
            <v>43192</v>
          </cell>
          <cell r="P381">
            <v>128.97999999999999</v>
          </cell>
        </row>
        <row r="382">
          <cell r="A382" t="str">
            <v>White, Eric M</v>
          </cell>
          <cell r="D382">
            <v>43045</v>
          </cell>
          <cell r="F382">
            <v>45.09</v>
          </cell>
          <cell r="G382">
            <v>43043</v>
          </cell>
          <cell r="H382">
            <v>43043</v>
          </cell>
          <cell r="J382" t="str">
            <v>Direct Deposit</v>
          </cell>
          <cell r="L382">
            <v>43047</v>
          </cell>
          <cell r="M382">
            <v>43047</v>
          </cell>
          <cell r="P382">
            <v>45.09</v>
          </cell>
        </row>
        <row r="383">
          <cell r="A383" t="str">
            <v>Williams, Gavin J</v>
          </cell>
          <cell r="D383">
            <v>43005</v>
          </cell>
          <cell r="F383">
            <v>64.040000000000006</v>
          </cell>
          <cell r="G383">
            <v>43004</v>
          </cell>
          <cell r="H383">
            <v>43004</v>
          </cell>
          <cell r="J383" t="str">
            <v>Direct Deposit</v>
          </cell>
          <cell r="L383">
            <v>43010</v>
          </cell>
          <cell r="M383">
            <v>43010</v>
          </cell>
          <cell r="P383">
            <v>64.040000000000006</v>
          </cell>
        </row>
        <row r="384">
          <cell r="A384" t="str">
            <v>WILSON ALLEN F</v>
          </cell>
          <cell r="D384">
            <v>43259</v>
          </cell>
          <cell r="F384">
            <v>1000</v>
          </cell>
          <cell r="G384">
            <v>43259</v>
          </cell>
          <cell r="H384">
            <v>43259</v>
          </cell>
          <cell r="J384" t="str">
            <v>CHECK</v>
          </cell>
          <cell r="L384">
            <v>43266</v>
          </cell>
          <cell r="M384">
            <v>43276</v>
          </cell>
          <cell r="P384">
            <v>1097.5</v>
          </cell>
        </row>
        <row r="385">
          <cell r="A385" t="str">
            <v>WILSON HUTCHINSON POTEAT &amp; LITTLEPAGE</v>
          </cell>
          <cell r="D385">
            <v>43009</v>
          </cell>
          <cell r="F385">
            <v>5039.8999999999996</v>
          </cell>
          <cell r="G385">
            <v>42979</v>
          </cell>
          <cell r="H385">
            <v>43008</v>
          </cell>
          <cell r="J385" t="str">
            <v>CHECK</v>
          </cell>
          <cell r="L385">
            <v>43035</v>
          </cell>
          <cell r="M385">
            <v>43049</v>
          </cell>
          <cell r="P385">
            <v>5039.8999999999996</v>
          </cell>
        </row>
        <row r="386">
          <cell r="A386" t="str">
            <v>WORLD TESTING INC</v>
          </cell>
          <cell r="D386">
            <v>43119</v>
          </cell>
          <cell r="F386">
            <v>860</v>
          </cell>
          <cell r="G386">
            <v>43118</v>
          </cell>
          <cell r="H386">
            <v>43118</v>
          </cell>
          <cell r="J386" t="str">
            <v>CHECK</v>
          </cell>
          <cell r="L386">
            <v>43143</v>
          </cell>
          <cell r="M386">
            <v>43152</v>
          </cell>
          <cell r="P386">
            <v>860</v>
          </cell>
        </row>
      </sheetData>
      <sheetData sheetId="2">
        <row r="70">
          <cell r="D70">
            <v>43021</v>
          </cell>
          <cell r="F70">
            <v>2380582.86</v>
          </cell>
          <cell r="L70">
            <v>43024</v>
          </cell>
          <cell r="P70">
            <v>165858.94</v>
          </cell>
        </row>
        <row r="575">
          <cell r="D575">
            <v>42936</v>
          </cell>
          <cell r="F575">
            <v>2678616.3199999998</v>
          </cell>
          <cell r="J575" t="str">
            <v>Direct Deposit</v>
          </cell>
          <cell r="L575">
            <v>42941</v>
          </cell>
          <cell r="P575">
            <v>207164.9</v>
          </cell>
        </row>
        <row r="1052">
          <cell r="D1052">
            <v>43136</v>
          </cell>
          <cell r="F1052">
            <v>2311842.75</v>
          </cell>
          <cell r="L1052">
            <v>43137</v>
          </cell>
          <cell r="P1052">
            <v>169427.41</v>
          </cell>
        </row>
        <row r="1126">
          <cell r="D1126">
            <v>43227</v>
          </cell>
          <cell r="F1126">
            <v>2771695.13</v>
          </cell>
          <cell r="L1126">
            <v>43228</v>
          </cell>
          <cell r="P1126">
            <v>235340.38</v>
          </cell>
        </row>
        <row r="1284">
          <cell r="D1284">
            <v>43044</v>
          </cell>
          <cell r="F1284">
            <v>2485114.9500000002</v>
          </cell>
          <cell r="L1284">
            <v>43047</v>
          </cell>
          <cell r="P1284">
            <v>159550.04999999999</v>
          </cell>
        </row>
        <row r="3991">
          <cell r="D3991">
            <v>43164</v>
          </cell>
          <cell r="F3991">
            <v>3003111.2</v>
          </cell>
          <cell r="L3991">
            <v>43166</v>
          </cell>
          <cell r="P3991">
            <v>198664.43</v>
          </cell>
        </row>
        <row r="4939">
          <cell r="D4939">
            <v>42990</v>
          </cell>
          <cell r="F4939">
            <v>2720072.51</v>
          </cell>
          <cell r="L4939">
            <v>42991</v>
          </cell>
          <cell r="P4939">
            <v>193029.72</v>
          </cell>
        </row>
        <row r="5739">
          <cell r="D5739">
            <v>43074</v>
          </cell>
          <cell r="F5739">
            <v>2401500.7999999998</v>
          </cell>
          <cell r="L5739">
            <v>43076</v>
          </cell>
          <cell r="P5739">
            <v>185578.6</v>
          </cell>
        </row>
        <row r="6536">
          <cell r="D6536">
            <v>43259</v>
          </cell>
          <cell r="F6536">
            <v>2800102.01</v>
          </cell>
          <cell r="L6536">
            <v>43262</v>
          </cell>
          <cell r="P6536">
            <v>200752.2</v>
          </cell>
        </row>
        <row r="7456">
          <cell r="D7456">
            <v>42976</v>
          </cell>
          <cell r="F7456">
            <v>2231688.66</v>
          </cell>
          <cell r="L7456">
            <v>42978</v>
          </cell>
          <cell r="P7456">
            <v>187353.36</v>
          </cell>
        </row>
        <row r="7641">
          <cell r="D7641">
            <v>43196</v>
          </cell>
          <cell r="F7641">
            <v>2711494.85</v>
          </cell>
          <cell r="L7641">
            <v>43200</v>
          </cell>
          <cell r="P7641">
            <v>201476.76</v>
          </cell>
        </row>
        <row r="8346">
          <cell r="D8346">
            <v>43108</v>
          </cell>
          <cell r="F8346">
            <v>2727135.25</v>
          </cell>
          <cell r="L8346">
            <v>43109</v>
          </cell>
          <cell r="P8346">
            <v>185882.4</v>
          </cell>
        </row>
      </sheetData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ample"/>
      <sheetName val="Analysis"/>
      <sheetName val="Data without Negs"/>
      <sheetName val="Negatives Removed"/>
      <sheetName val="Raw Data"/>
    </sheetNames>
    <sheetDataSet>
      <sheetData sheetId="0"/>
      <sheetData sheetId="1"/>
      <sheetData sheetId="2"/>
      <sheetData sheetId="3">
        <row r="1472">
          <cell r="A1472" t="str">
            <v>ELEMENT FLEET</v>
          </cell>
        </row>
      </sheetData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 Valorem"/>
    </sheetNames>
    <sheetDataSet>
      <sheetData sheetId="0">
        <row r="198">
          <cell r="K198">
            <v>305.63942577118434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xpensed Franchise Fee Pmts"/>
      <sheetName val="Ky Hwy Payments"/>
    </sheetNames>
    <sheetDataSet>
      <sheetData sheetId="0">
        <row r="24">
          <cell r="I24">
            <v>60.369914482739155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P-CWC9"/>
    </sheetNames>
    <sheetDataSet>
      <sheetData sheetId="0">
        <row r="14">
          <cell r="B14" t="str">
            <v>MTN 1995-1</v>
          </cell>
          <cell r="C14" t="str">
            <v>12/31/2025</v>
          </cell>
          <cell r="D14" t="str">
            <v>SEMI ANNUAL</v>
          </cell>
          <cell r="E14" t="str">
            <v>12/15/2017</v>
          </cell>
          <cell r="F14" t="str">
            <v>6/15/2018</v>
          </cell>
          <cell r="R14">
            <v>667000</v>
          </cell>
        </row>
        <row r="15">
          <cell r="B15" t="str">
            <v>Debentures</v>
          </cell>
          <cell r="C15">
            <v>46949</v>
          </cell>
          <cell r="D15" t="str">
            <v>SEMI ANNUAL</v>
          </cell>
          <cell r="E15" t="str">
            <v>7/16/2017</v>
          </cell>
          <cell r="F15" t="str">
            <v>1/16/2018</v>
          </cell>
          <cell r="R15">
            <v>10125000</v>
          </cell>
        </row>
        <row r="19">
          <cell r="B19" t="str">
            <v>SrNote 5.95%</v>
          </cell>
          <cell r="C19">
            <v>49232</v>
          </cell>
          <cell r="D19" t="str">
            <v>SEMI ANNUAL</v>
          </cell>
          <cell r="E19" t="str">
            <v>10/16/2017</v>
          </cell>
          <cell r="F19" t="str">
            <v>4/16/2018</v>
          </cell>
          <cell r="R19">
            <v>11900000</v>
          </cell>
        </row>
        <row r="21">
          <cell r="B21" t="str">
            <v>SrNote 8.50%</v>
          </cell>
          <cell r="C21" t="str">
            <v>3/15/2019</v>
          </cell>
          <cell r="D21" t="str">
            <v>SEMI ANNUAL</v>
          </cell>
          <cell r="E21" t="str">
            <v>9/15/2017</v>
          </cell>
          <cell r="F21" t="str">
            <v>3/15/2018</v>
          </cell>
          <cell r="R21">
            <v>38250000</v>
          </cell>
        </row>
        <row r="22">
          <cell r="B22" t="str">
            <v>Sr Note 5.50%</v>
          </cell>
          <cell r="C22" t="str">
            <v>06/15/2041</v>
          </cell>
          <cell r="D22" t="str">
            <v>SEMI ANNUAL</v>
          </cell>
          <cell r="E22" t="str">
            <v>12/15/2017</v>
          </cell>
          <cell r="F22" t="str">
            <v>6/15/2018</v>
          </cell>
          <cell r="R22">
            <v>22000000</v>
          </cell>
        </row>
        <row r="24">
          <cell r="B24" t="str">
            <v>SrNote 4.15%</v>
          </cell>
          <cell r="C24" t="str">
            <v>1/15/2043</v>
          </cell>
          <cell r="D24" t="str">
            <v>SEMI ANNUAL</v>
          </cell>
          <cell r="E24" t="str">
            <v>7/17/2017</v>
          </cell>
          <cell r="F24" t="str">
            <v>1/16/2018</v>
          </cell>
          <cell r="R24">
            <v>20750000</v>
          </cell>
        </row>
        <row r="25">
          <cell r="B25" t="str">
            <v>SrNote 4.125%</v>
          </cell>
          <cell r="C25" t="str">
            <v>10/15/2044</v>
          </cell>
          <cell r="D25" t="str">
            <v>SEMI ANNUAL</v>
          </cell>
          <cell r="E25" t="str">
            <v>10/16/2017</v>
          </cell>
          <cell r="F25" t="str">
            <v>4/16/2018</v>
          </cell>
          <cell r="R25">
            <v>30937500</v>
          </cell>
        </row>
        <row r="26">
          <cell r="B26" t="str">
            <v>LTD Term Loan Varied</v>
          </cell>
          <cell r="C26" t="str">
            <v>09/22/2019</v>
          </cell>
          <cell r="D26" t="str">
            <v>MONTHLY</v>
          </cell>
          <cell r="E26" t="str">
            <v>7/31/2017</v>
          </cell>
          <cell r="F26" t="str">
            <v>8/31/2017</v>
          </cell>
          <cell r="G26" t="str">
            <v>9/29/2017</v>
          </cell>
          <cell r="H26" t="str">
            <v>10/31/2017</v>
          </cell>
          <cell r="I26" t="str">
            <v>11/30/2017</v>
          </cell>
          <cell r="J26" t="str">
            <v>12/29/2017</v>
          </cell>
          <cell r="K26" t="str">
            <v>1/31/2018</v>
          </cell>
          <cell r="L26" t="str">
            <v>2/28/2018</v>
          </cell>
          <cell r="M26" t="str">
            <v>3/29/2018</v>
          </cell>
          <cell r="N26" t="str">
            <v>4/30/2018</v>
          </cell>
          <cell r="O26" t="str">
            <v>5/31/2018</v>
          </cell>
          <cell r="P26" t="str">
            <v>6/29/2018</v>
          </cell>
          <cell r="R26">
            <v>3084791.66</v>
          </cell>
        </row>
        <row r="27">
          <cell r="B27" t="str">
            <v>SrNote 3.00%</v>
          </cell>
          <cell r="C27" t="str">
            <v>06/15/2027</v>
          </cell>
          <cell r="D27" t="str">
            <v>SEMI ANNUAL</v>
          </cell>
          <cell r="E27" t="str">
            <v>12/15/2017</v>
          </cell>
          <cell r="F27" t="str">
            <v>6/15/2018</v>
          </cell>
          <cell r="R27">
            <v>15291666.67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ation"/>
      <sheetName val="Cover A"/>
      <sheetName val="A.1"/>
      <sheetName val="Cover B"/>
      <sheetName val="B.1 B"/>
      <sheetName val="B.1 F "/>
      <sheetName val="B.2 B"/>
      <sheetName val="B.2 F"/>
      <sheetName val="B.3 B"/>
      <sheetName val="B.3 F"/>
      <sheetName val="B.3.1 F"/>
      <sheetName val="B.4 B"/>
      <sheetName val="B.4 F"/>
      <sheetName val="B.4.1 B"/>
      <sheetName val="B.4.1 F"/>
      <sheetName val="B.4.2 B"/>
      <sheetName val="B.4.2 F"/>
      <sheetName val="B.5 B"/>
      <sheetName val="B.5 F"/>
      <sheetName val="B.6 B"/>
      <sheetName val="B.6 F"/>
      <sheetName val="WP B.4.1B"/>
      <sheetName val="WP B.4.1F"/>
      <sheetName val="WP B.5 B"/>
      <sheetName val="WP B.5 F"/>
      <sheetName val="WP B.5 F1"/>
      <sheetName val="WP B.6 B"/>
      <sheetName val="WP B.6 F"/>
      <sheetName val="Cover C"/>
      <sheetName val="C.1"/>
      <sheetName val="C.2"/>
      <sheetName val="C.2.1 B"/>
      <sheetName val="C.2.1 F"/>
      <sheetName val="C.2.2 B 09"/>
      <sheetName val="C.2.2 B 02"/>
      <sheetName val="C.2.2 B 12"/>
      <sheetName val="C.2.2 B 91"/>
      <sheetName val="C.2.2-F 09"/>
      <sheetName val="C.2.2-F 02"/>
      <sheetName val="C.2.2-F 12"/>
      <sheetName val="C.2.2-F 91"/>
      <sheetName val="C.2.3 B"/>
      <sheetName val="C.2.3 F"/>
      <sheetName val="Cover D"/>
      <sheetName val="D.1"/>
      <sheetName val="D.2.1"/>
      <sheetName val="D.2.2"/>
      <sheetName val="D.2.3"/>
      <sheetName val="Cover E"/>
      <sheetName val="E"/>
      <sheetName val="Cover F"/>
      <sheetName val="F.1"/>
      <sheetName val="F.2.1"/>
      <sheetName val="F.2.2"/>
      <sheetName val="F.2.3"/>
      <sheetName val="F.3"/>
      <sheetName val="F.4"/>
      <sheetName val="F.5"/>
      <sheetName val="F.6"/>
      <sheetName val="F.7"/>
      <sheetName val="F.8"/>
      <sheetName val="F.9"/>
      <sheetName val="F.10"/>
      <sheetName val="F.11"/>
      <sheetName val="G.1"/>
      <sheetName val="G.2"/>
      <sheetName val="G.3"/>
      <sheetName val="H.1"/>
      <sheetName val="I.1"/>
      <sheetName val="I.2"/>
      <sheetName val="I.3"/>
      <sheetName val="J-1 Base"/>
      <sheetName val="J.1"/>
      <sheetName val="J-2 B"/>
      <sheetName val="J-3 B"/>
      <sheetName val="J-4"/>
      <sheetName val="J-1 F"/>
      <sheetName val="J-2 F"/>
      <sheetName val="J-3 F"/>
      <sheetName val="K"/>
    </sheetNames>
    <sheetDataSet>
      <sheetData sheetId="0"/>
      <sheetData sheetId="1"/>
      <sheetData sheetId="2"/>
      <sheetData sheetId="3">
        <row r="16">
          <cell r="E16">
            <v>414187472.09435827</v>
          </cell>
          <cell r="G16">
            <v>496111427.09512687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8">
          <cell r="D18">
            <v>83882421.513938576</v>
          </cell>
          <cell r="J18">
            <v>78382354.15325588</v>
          </cell>
        </row>
        <row r="20">
          <cell r="D20">
            <v>20483034.448346499</v>
          </cell>
          <cell r="J20">
            <v>22541773.891691476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4">
          <cell r="O14">
            <v>358215.31</v>
          </cell>
        </row>
        <row r="15">
          <cell r="O15">
            <v>0</v>
          </cell>
        </row>
        <row r="16">
          <cell r="O16">
            <v>5199059</v>
          </cell>
        </row>
        <row r="17">
          <cell r="O17">
            <v>137061.62</v>
          </cell>
        </row>
        <row r="18">
          <cell r="O18">
            <v>144877.30999999997</v>
          </cell>
        </row>
        <row r="19">
          <cell r="O19">
            <v>307288.36</v>
          </cell>
        </row>
        <row r="29">
          <cell r="O29">
            <v>3666088.8239436592</v>
          </cell>
        </row>
        <row r="30">
          <cell r="O30">
            <v>965125.95605634071</v>
          </cell>
        </row>
        <row r="36">
          <cell r="N36">
            <v>0.104</v>
          </cell>
        </row>
        <row r="37">
          <cell r="N37">
            <v>0.49780000000000002</v>
          </cell>
        </row>
        <row r="44">
          <cell r="O44">
            <v>2423733.9532700609</v>
          </cell>
        </row>
        <row r="45">
          <cell r="O45">
            <v>653699.68207623134</v>
          </cell>
        </row>
        <row r="49">
          <cell r="N49">
            <v>0.1095</v>
          </cell>
        </row>
        <row r="50">
          <cell r="N50">
            <v>0.51517972406888612</v>
          </cell>
        </row>
        <row r="57">
          <cell r="O57">
            <v>366499.22</v>
          </cell>
        </row>
        <row r="58">
          <cell r="O58">
            <v>62.53</v>
          </cell>
        </row>
        <row r="59">
          <cell r="O59">
            <v>-389674</v>
          </cell>
        </row>
        <row r="65">
          <cell r="N65">
            <v>0.49780000000000002</v>
          </cell>
        </row>
      </sheetData>
      <sheetData sheetId="43">
        <row r="15">
          <cell r="O15">
            <v>355960.4768</v>
          </cell>
        </row>
        <row r="16">
          <cell r="O16">
            <v>0</v>
          </cell>
        </row>
        <row r="17">
          <cell r="O17">
            <v>5910121.8245068332</v>
          </cell>
        </row>
        <row r="18">
          <cell r="O18">
            <v>137062</v>
          </cell>
        </row>
        <row r="19">
          <cell r="O19">
            <v>99098.54</v>
          </cell>
        </row>
        <row r="20">
          <cell r="O20">
            <v>339435.7316739115</v>
          </cell>
        </row>
        <row r="31">
          <cell r="O31">
            <v>1117667.8070235259</v>
          </cell>
        </row>
        <row r="35">
          <cell r="O35">
            <v>5426878.9228946473</v>
          </cell>
        </row>
        <row r="40">
          <cell r="O40">
            <v>280956.03409296332</v>
          </cell>
        </row>
        <row r="46">
          <cell r="O46">
            <v>631200</v>
          </cell>
        </row>
        <row r="48">
          <cell r="O48">
            <v>3339652.1275059488</v>
          </cell>
        </row>
        <row r="53">
          <cell r="O53">
            <v>188397.05623803678</v>
          </cell>
        </row>
        <row r="58">
          <cell r="O58">
            <v>393719.09650000004</v>
          </cell>
        </row>
        <row r="59">
          <cell r="O59">
            <v>66.338076999999998</v>
          </cell>
        </row>
        <row r="60">
          <cell r="O60">
            <v>9600</v>
          </cell>
        </row>
        <row r="66">
          <cell r="N66">
            <v>0.49780000000000002</v>
          </cell>
        </row>
      </sheetData>
      <sheetData sheetId="44"/>
      <sheetData sheetId="45"/>
      <sheetData sheetId="46"/>
      <sheetData sheetId="47"/>
      <sheetData sheetId="48"/>
      <sheetData sheetId="49"/>
      <sheetData sheetId="50">
        <row r="23">
          <cell r="G23">
            <v>6354996.163274521</v>
          </cell>
        </row>
        <row r="32">
          <cell r="E32">
            <v>7832144.7418113379</v>
          </cell>
          <cell r="G32">
            <v>9367734.7220668551</v>
          </cell>
        </row>
        <row r="36">
          <cell r="E36">
            <v>0.06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7">
          <cell r="H17">
            <v>281542.43134917947</v>
          </cell>
          <cell r="P17">
            <v>281542.43134917947</v>
          </cell>
        </row>
        <row r="19">
          <cell r="H19">
            <v>3131314.7028200002</v>
          </cell>
          <cell r="P19">
            <v>3131314.7028200002</v>
          </cell>
        </row>
        <row r="21">
          <cell r="H21">
            <v>3412857.1341691799</v>
          </cell>
          <cell r="P21">
            <v>3412857.1341691799</v>
          </cell>
        </row>
      </sheetData>
      <sheetData sheetId="74"/>
      <sheetData sheetId="75"/>
      <sheetData sheetId="76"/>
      <sheetData sheetId="77">
        <row r="26">
          <cell r="M26">
            <v>6.0600000000000001E-2</v>
          </cell>
        </row>
      </sheetData>
      <sheetData sheetId="78"/>
      <sheetData sheetId="79"/>
      <sheetData sheetId="8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O&amp;M Comparison"/>
      <sheetName val="Div 2 forecast"/>
      <sheetName val="Div 12 forecast"/>
      <sheetName val="Div 9 forecast"/>
      <sheetName val="Div 91 forecast"/>
      <sheetName val="Div 2 history"/>
      <sheetName val="Div 12 history "/>
      <sheetName val="Div 9 history "/>
      <sheetName val="Div 91 history"/>
      <sheetName val="Div 002 FY19 Budget "/>
      <sheetName val="Div 012 FY19 Budget"/>
      <sheetName val="Div 009 FY19 Budget"/>
      <sheetName val="Div 091 FY19 Budget"/>
      <sheetName val="incent comp w cap credits"/>
      <sheetName val="final summary"/>
      <sheetName val="adjustment"/>
      <sheetName val="CPI Index"/>
      <sheetName val="Escalation"/>
      <sheetName val="SS Controller 1903"/>
    </sheetNames>
    <sheetDataSet>
      <sheetData sheetId="0" refreshError="1"/>
      <sheetData sheetId="1">
        <row r="6">
          <cell r="C6">
            <v>5297266.2966</v>
          </cell>
          <cell r="O6">
            <v>10632313.560955629</v>
          </cell>
          <cell r="P6">
            <v>10802618.871579017</v>
          </cell>
        </row>
        <row r="34">
          <cell r="O34">
            <v>28531137.215451129</v>
          </cell>
          <cell r="P34">
            <v>27224981.352717839</v>
          </cell>
        </row>
      </sheetData>
      <sheetData sheetId="2">
        <row r="288">
          <cell r="F288">
            <v>654790.25</v>
          </cell>
        </row>
      </sheetData>
      <sheetData sheetId="3">
        <row r="34">
          <cell r="F34">
            <v>3068.46</v>
          </cell>
        </row>
      </sheetData>
      <sheetData sheetId="4">
        <row r="9">
          <cell r="C9" t="str">
            <v>8870</v>
          </cell>
        </row>
      </sheetData>
      <sheetData sheetId="5">
        <row r="64">
          <cell r="F64">
            <v>1882.59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73">
          <cell r="B73">
            <v>3664608.47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6">
          <cell r="H6">
            <v>4619226.5692848982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ss-Through Franchise Fee Pmts"/>
      <sheetName val="SalesUse Tax Pmts"/>
      <sheetName val="School Tax Pmts"/>
    </sheetNames>
    <sheetDataSet>
      <sheetData sheetId="0">
        <row r="224">
          <cell r="D224">
            <v>9703180.3300000001</v>
          </cell>
        </row>
        <row r="226">
          <cell r="I226">
            <v>38.519952110381944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ill Lag"/>
      <sheetName val="Summary Sep17"/>
      <sheetName val="Summary Jan18"/>
    </sheetNames>
    <sheetDataSet>
      <sheetData sheetId="0">
        <row r="8">
          <cell r="C8">
            <v>1.4080968174359207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hannels"/>
    </sheetNames>
    <sheetDataSet>
      <sheetData sheetId="0">
        <row r="13">
          <cell r="L13">
            <v>1.0025209762790597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heet2"/>
      <sheetName val="Sheet1"/>
    </sheetNames>
    <sheetDataSet>
      <sheetData sheetId="0"/>
      <sheetData sheetId="1">
        <row r="10">
          <cell r="I10">
            <v>8131027.5199999996</v>
          </cell>
        </row>
        <row r="11">
          <cell r="I11">
            <v>7440010.54</v>
          </cell>
        </row>
        <row r="12">
          <cell r="I12">
            <v>7440010.54</v>
          </cell>
        </row>
        <row r="13">
          <cell r="I13">
            <v>6894119.6699999999</v>
          </cell>
        </row>
        <row r="14">
          <cell r="I14">
            <v>6966523.79</v>
          </cell>
        </row>
        <row r="15">
          <cell r="I15">
            <v>6691749.96</v>
          </cell>
        </row>
        <row r="16">
          <cell r="I16">
            <v>6691749.96</v>
          </cell>
        </row>
        <row r="17">
          <cell r="I17">
            <v>6638793.6500000004</v>
          </cell>
        </row>
        <row r="18">
          <cell r="I18">
            <v>6122765.2000000002</v>
          </cell>
        </row>
        <row r="19">
          <cell r="I19">
            <v>5966898.7199999997</v>
          </cell>
        </row>
        <row r="20">
          <cell r="I20">
            <v>5460003.2000000002</v>
          </cell>
        </row>
        <row r="21">
          <cell r="I21">
            <v>5460003.2000000002</v>
          </cell>
        </row>
        <row r="22">
          <cell r="I22">
            <v>5902605.8499999996</v>
          </cell>
        </row>
        <row r="23">
          <cell r="I23">
            <v>5902605.8499999996</v>
          </cell>
        </row>
        <row r="24">
          <cell r="I24">
            <v>5789009.4500000002</v>
          </cell>
        </row>
        <row r="25">
          <cell r="I25">
            <v>5783094.75</v>
          </cell>
        </row>
        <row r="26">
          <cell r="I26">
            <v>7357748.3799999999</v>
          </cell>
        </row>
        <row r="27">
          <cell r="I27">
            <v>7606040.7400000002</v>
          </cell>
        </row>
        <row r="28">
          <cell r="I28">
            <v>7941667.9100000001</v>
          </cell>
        </row>
        <row r="29">
          <cell r="I29">
            <v>8056601.54</v>
          </cell>
        </row>
        <row r="30">
          <cell r="I30">
            <v>8056601.54</v>
          </cell>
        </row>
        <row r="31">
          <cell r="I31">
            <v>7988861.4400000004</v>
          </cell>
        </row>
        <row r="32">
          <cell r="I32">
            <v>7908961.7300000004</v>
          </cell>
        </row>
        <row r="33">
          <cell r="I33">
            <v>8102721.7400000002</v>
          </cell>
        </row>
        <row r="34">
          <cell r="I34">
            <v>8158353.4800000004</v>
          </cell>
        </row>
        <row r="35">
          <cell r="I35">
            <v>8213758.3799999999</v>
          </cell>
        </row>
        <row r="36">
          <cell r="I36">
            <v>8202544.8799999999</v>
          </cell>
        </row>
        <row r="37">
          <cell r="I37">
            <v>8202544.8799999999</v>
          </cell>
        </row>
        <row r="38">
          <cell r="I38">
            <v>8138906.8300000001</v>
          </cell>
        </row>
        <row r="39">
          <cell r="I39">
            <v>7672132.8499999996</v>
          </cell>
        </row>
        <row r="40">
          <cell r="I40">
            <v>7485580.2199999997</v>
          </cell>
        </row>
        <row r="41">
          <cell r="I41">
            <v>7311980.8799999999</v>
          </cell>
        </row>
        <row r="42">
          <cell r="I42">
            <v>7405817.8300000001</v>
          </cell>
        </row>
        <row r="43">
          <cell r="I43">
            <v>7318869.9800000004</v>
          </cell>
        </row>
        <row r="44">
          <cell r="I44">
            <v>7318869.9800000004</v>
          </cell>
        </row>
        <row r="45">
          <cell r="I45">
            <v>7265215.7000000002</v>
          </cell>
        </row>
        <row r="46">
          <cell r="I46">
            <v>6494366.9400000004</v>
          </cell>
        </row>
        <row r="47">
          <cell r="I47">
            <v>6347928.9100000001</v>
          </cell>
        </row>
        <row r="48">
          <cell r="I48">
            <v>6466159.6200000001</v>
          </cell>
        </row>
        <row r="49">
          <cell r="I49">
            <v>6332708.6900000004</v>
          </cell>
        </row>
        <row r="50">
          <cell r="I50">
            <v>6333802.3799999999</v>
          </cell>
        </row>
        <row r="51">
          <cell r="I51">
            <v>6333802.3799999999</v>
          </cell>
        </row>
        <row r="52">
          <cell r="I52">
            <v>6277543.2699999996</v>
          </cell>
        </row>
        <row r="53">
          <cell r="I53">
            <v>7169853.4299999997</v>
          </cell>
        </row>
        <row r="54">
          <cell r="I54">
            <v>6796208.3499999996</v>
          </cell>
        </row>
        <row r="55">
          <cell r="I55">
            <v>6884293.4100000001</v>
          </cell>
        </row>
        <row r="56">
          <cell r="I56">
            <v>7099212.3399999999</v>
          </cell>
        </row>
        <row r="57">
          <cell r="I57">
            <v>7179832.1299999999</v>
          </cell>
        </row>
        <row r="58">
          <cell r="I58">
            <v>7179832.1299999999</v>
          </cell>
        </row>
        <row r="59">
          <cell r="I59">
            <v>7122720.2199999997</v>
          </cell>
        </row>
        <row r="60">
          <cell r="I60">
            <v>6821844.1100000003</v>
          </cell>
        </row>
        <row r="61">
          <cell r="I61">
            <v>6762874.9000000004</v>
          </cell>
        </row>
        <row r="62">
          <cell r="I62">
            <v>6928726.4299999997</v>
          </cell>
        </row>
        <row r="63">
          <cell r="I63">
            <v>7124523.29</v>
          </cell>
        </row>
        <row r="64">
          <cell r="I64">
            <v>7184288.3499999996</v>
          </cell>
        </row>
        <row r="65">
          <cell r="I65">
            <v>7184288.3499999996</v>
          </cell>
        </row>
        <row r="66">
          <cell r="I66">
            <v>7113807.5899999999</v>
          </cell>
        </row>
        <row r="67">
          <cell r="I67">
            <v>6831667.8499999996</v>
          </cell>
        </row>
        <row r="68">
          <cell r="I68">
            <v>6227744.4900000002</v>
          </cell>
        </row>
        <row r="69">
          <cell r="I69">
            <v>5872567.29</v>
          </cell>
        </row>
        <row r="70">
          <cell r="I70">
            <v>5661375.9500000002</v>
          </cell>
        </row>
        <row r="71">
          <cell r="I71">
            <v>5392206.4699999997</v>
          </cell>
        </row>
        <row r="72">
          <cell r="I72">
            <v>5392206.4699999997</v>
          </cell>
        </row>
        <row r="73">
          <cell r="I73">
            <v>5392206.4699999997</v>
          </cell>
        </row>
        <row r="74">
          <cell r="I74">
            <v>5202097.7</v>
          </cell>
        </row>
        <row r="75">
          <cell r="I75">
            <v>3872453.61</v>
          </cell>
        </row>
        <row r="76">
          <cell r="I76">
            <v>3704937.49</v>
          </cell>
        </row>
        <row r="77">
          <cell r="I77">
            <v>3694065.61</v>
          </cell>
        </row>
        <row r="78">
          <cell r="I78">
            <v>5411696.3700000001</v>
          </cell>
        </row>
        <row r="79">
          <cell r="I79">
            <v>7129327.1299999999</v>
          </cell>
        </row>
        <row r="80">
          <cell r="I80">
            <v>3414507.48</v>
          </cell>
        </row>
        <row r="81">
          <cell r="I81">
            <v>3463996.64</v>
          </cell>
        </row>
        <row r="82">
          <cell r="I82">
            <v>3164988.51</v>
          </cell>
        </row>
        <row r="83">
          <cell r="I83">
            <v>3522288.77</v>
          </cell>
        </row>
        <row r="84">
          <cell r="I84">
            <v>3824895.15</v>
          </cell>
        </row>
        <row r="85">
          <cell r="I85">
            <v>3938260.61</v>
          </cell>
        </row>
        <row r="86">
          <cell r="I86">
            <v>4051626.07</v>
          </cell>
        </row>
        <row r="87">
          <cell r="I87">
            <v>4001611.84</v>
          </cell>
        </row>
        <row r="88">
          <cell r="I88">
            <v>4150018.08</v>
          </cell>
        </row>
        <row r="89">
          <cell r="I89">
            <v>4445926.92</v>
          </cell>
        </row>
        <row r="90">
          <cell r="I90">
            <v>6057915.3099999996</v>
          </cell>
        </row>
        <row r="91">
          <cell r="I91">
            <v>6181556.5999999996</v>
          </cell>
        </row>
        <row r="92">
          <cell r="I92">
            <v>6236300.5499999998</v>
          </cell>
        </row>
        <row r="93">
          <cell r="I93">
            <v>6236300.5499999998</v>
          </cell>
        </row>
        <row r="94">
          <cell r="I94">
            <v>6179222.0199999996</v>
          </cell>
        </row>
        <row r="95">
          <cell r="I95">
            <v>6264331.04</v>
          </cell>
        </row>
        <row r="96">
          <cell r="I96">
            <v>6227865.9400000004</v>
          </cell>
        </row>
        <row r="97">
          <cell r="I97">
            <v>6272201.4400000004</v>
          </cell>
        </row>
        <row r="98">
          <cell r="I98">
            <v>6265955.75</v>
          </cell>
        </row>
        <row r="99">
          <cell r="I99">
            <v>6137035.3499999996</v>
          </cell>
        </row>
        <row r="100">
          <cell r="I100">
            <v>6093867.1200000001</v>
          </cell>
        </row>
        <row r="101">
          <cell r="I101">
            <v>6053341.46</v>
          </cell>
        </row>
        <row r="102">
          <cell r="I102">
            <v>5680397</v>
          </cell>
        </row>
        <row r="103">
          <cell r="I103">
            <v>5564713.5899999999</v>
          </cell>
        </row>
        <row r="104">
          <cell r="I104">
            <v>5353879.87</v>
          </cell>
        </row>
        <row r="105">
          <cell r="I105">
            <v>5294780.93</v>
          </cell>
        </row>
        <row r="106">
          <cell r="I106">
            <v>5406817.7400000002</v>
          </cell>
        </row>
        <row r="107">
          <cell r="I107">
            <v>5406817.7400000002</v>
          </cell>
        </row>
        <row r="108">
          <cell r="I108">
            <v>5253833.1399999997</v>
          </cell>
        </row>
        <row r="109">
          <cell r="I109">
            <v>5296470.32</v>
          </cell>
        </row>
        <row r="110">
          <cell r="I110">
            <v>5009408.3</v>
          </cell>
        </row>
        <row r="111">
          <cell r="I111">
            <v>4796034.4000000004</v>
          </cell>
        </row>
        <row r="112">
          <cell r="I112">
            <v>4822754.88</v>
          </cell>
        </row>
        <row r="113">
          <cell r="I113">
            <v>4667615.7300000004</v>
          </cell>
        </row>
        <row r="114">
          <cell r="I114">
            <v>4667615.7300000004</v>
          </cell>
        </row>
        <row r="115">
          <cell r="I115">
            <v>4607296.1399999997</v>
          </cell>
        </row>
        <row r="116">
          <cell r="I116">
            <v>4426327.95</v>
          </cell>
        </row>
        <row r="117">
          <cell r="I117">
            <v>6024278.9900000002</v>
          </cell>
        </row>
        <row r="118">
          <cell r="I118">
            <v>5744996</v>
          </cell>
        </row>
        <row r="119">
          <cell r="I119">
            <v>5564126.21</v>
          </cell>
        </row>
        <row r="120">
          <cell r="I120">
            <v>5624428.4000000004</v>
          </cell>
        </row>
        <row r="121">
          <cell r="I121">
            <v>5624428.4000000004</v>
          </cell>
        </row>
        <row r="122">
          <cell r="I122">
            <v>5529052.8200000003</v>
          </cell>
        </row>
        <row r="123">
          <cell r="I123">
            <v>5304079.4800000004</v>
          </cell>
        </row>
        <row r="124">
          <cell r="I124">
            <v>5274265.28</v>
          </cell>
        </row>
        <row r="125">
          <cell r="I125">
            <v>5160967.59</v>
          </cell>
        </row>
        <row r="126">
          <cell r="I126">
            <v>5295369.17</v>
          </cell>
        </row>
        <row r="127">
          <cell r="I127">
            <v>5376143.9699999997</v>
          </cell>
        </row>
        <row r="128">
          <cell r="I128">
            <v>5376143.9699999997</v>
          </cell>
        </row>
        <row r="129">
          <cell r="I129">
            <v>5246013.67</v>
          </cell>
        </row>
        <row r="130">
          <cell r="I130">
            <v>4911871.4800000004</v>
          </cell>
        </row>
        <row r="131">
          <cell r="I131">
            <v>4436034.8099999996</v>
          </cell>
        </row>
        <row r="132">
          <cell r="I132">
            <v>4293619.1100000003</v>
          </cell>
        </row>
        <row r="133">
          <cell r="I133">
            <v>4422953.83</v>
          </cell>
        </row>
        <row r="134">
          <cell r="I134">
            <v>4420129.8499999996</v>
          </cell>
        </row>
        <row r="135">
          <cell r="I135">
            <v>4420129.8499999996</v>
          </cell>
        </row>
        <row r="136">
          <cell r="I136">
            <v>4325243.0199999996</v>
          </cell>
        </row>
        <row r="137">
          <cell r="I137">
            <v>4318287.1900000004</v>
          </cell>
        </row>
        <row r="138">
          <cell r="I138">
            <v>3888308.37</v>
          </cell>
        </row>
        <row r="139">
          <cell r="I139">
            <v>3990197.92</v>
          </cell>
        </row>
        <row r="140">
          <cell r="I140">
            <v>4452921.12</v>
          </cell>
        </row>
        <row r="141">
          <cell r="I141">
            <v>4441502.07</v>
          </cell>
        </row>
        <row r="142">
          <cell r="I142">
            <v>4441502.07</v>
          </cell>
        </row>
        <row r="143">
          <cell r="I143">
            <v>4360222.58</v>
          </cell>
        </row>
        <row r="144">
          <cell r="I144">
            <v>4616949.05</v>
          </cell>
        </row>
        <row r="145">
          <cell r="I145">
            <v>5180403.55</v>
          </cell>
        </row>
        <row r="146">
          <cell r="I146">
            <v>5134681.59</v>
          </cell>
        </row>
        <row r="147">
          <cell r="I147">
            <v>5650139.8799999999</v>
          </cell>
        </row>
        <row r="148">
          <cell r="I148">
            <v>7814973.6900000004</v>
          </cell>
        </row>
        <row r="149">
          <cell r="I149">
            <v>7814973.6900000004</v>
          </cell>
        </row>
        <row r="150">
          <cell r="I150">
            <v>7675119.54</v>
          </cell>
        </row>
        <row r="151">
          <cell r="I151">
            <v>7916600.5499999998</v>
          </cell>
        </row>
        <row r="152">
          <cell r="I152">
            <v>8189457.3899999997</v>
          </cell>
        </row>
        <row r="153">
          <cell r="I153">
            <v>8668582</v>
          </cell>
        </row>
        <row r="154">
          <cell r="I154">
            <v>8668582</v>
          </cell>
        </row>
        <row r="155">
          <cell r="I155">
            <v>8668582</v>
          </cell>
        </row>
        <row r="156">
          <cell r="I156">
            <v>8668582</v>
          </cell>
        </row>
        <row r="157">
          <cell r="I157">
            <v>8207786.4699999997</v>
          </cell>
        </row>
        <row r="158">
          <cell r="I158">
            <v>8101687.0300000003</v>
          </cell>
        </row>
        <row r="159">
          <cell r="I159">
            <v>8431327.3200000003</v>
          </cell>
        </row>
        <row r="160">
          <cell r="I160">
            <v>8668629.75</v>
          </cell>
        </row>
        <row r="161">
          <cell r="I161">
            <v>8429034.0099999998</v>
          </cell>
        </row>
        <row r="162">
          <cell r="I162">
            <v>8552218.1699999999</v>
          </cell>
        </row>
        <row r="163">
          <cell r="I163">
            <v>8552218.1699999999</v>
          </cell>
        </row>
        <row r="164">
          <cell r="I164">
            <v>8402677.0399999991</v>
          </cell>
        </row>
        <row r="165">
          <cell r="I165">
            <v>7634464.8099999996</v>
          </cell>
        </row>
        <row r="166">
          <cell r="I166">
            <v>7742033.2300000004</v>
          </cell>
        </row>
        <row r="167">
          <cell r="I167">
            <v>7852404.1699999999</v>
          </cell>
        </row>
        <row r="168">
          <cell r="I168">
            <v>8476392.9499999993</v>
          </cell>
        </row>
        <row r="169">
          <cell r="I169">
            <v>8807648.8300000001</v>
          </cell>
        </row>
        <row r="170">
          <cell r="I170">
            <v>8807648.8300000001</v>
          </cell>
        </row>
        <row r="171">
          <cell r="I171">
            <v>8628066.4600000009</v>
          </cell>
        </row>
        <row r="172">
          <cell r="I172">
            <v>8650093.7200000007</v>
          </cell>
        </row>
        <row r="173">
          <cell r="I173">
            <v>9564178.5399999991</v>
          </cell>
        </row>
        <row r="174">
          <cell r="I174">
            <v>12010372.550000001</v>
          </cell>
        </row>
        <row r="175">
          <cell r="I175">
            <v>13467761.76</v>
          </cell>
        </row>
        <row r="176">
          <cell r="I176">
            <v>13679789.59</v>
          </cell>
        </row>
        <row r="177">
          <cell r="I177">
            <v>13679789.59</v>
          </cell>
        </row>
        <row r="178">
          <cell r="I178">
            <v>13525675.08</v>
          </cell>
        </row>
        <row r="179">
          <cell r="I179">
            <v>13668747.199999999</v>
          </cell>
        </row>
        <row r="180">
          <cell r="I180">
            <v>14225197.07</v>
          </cell>
        </row>
        <row r="181">
          <cell r="I181">
            <v>14899316.67</v>
          </cell>
        </row>
        <row r="182">
          <cell r="I182">
            <v>15649916.310000001</v>
          </cell>
        </row>
        <row r="183">
          <cell r="I183">
            <v>16328579.859999999</v>
          </cell>
        </row>
        <row r="184">
          <cell r="I184">
            <v>16328579.859999999</v>
          </cell>
        </row>
        <row r="185">
          <cell r="I185">
            <v>16328579.859999999</v>
          </cell>
        </row>
        <row r="186">
          <cell r="I186">
            <v>16328579.859999999</v>
          </cell>
        </row>
        <row r="187">
          <cell r="I187">
            <v>15435832.439999999</v>
          </cell>
        </row>
        <row r="188">
          <cell r="I188">
            <v>14775093.369999999</v>
          </cell>
        </row>
        <row r="189">
          <cell r="I189">
            <v>14835876.43</v>
          </cell>
        </row>
        <row r="190">
          <cell r="I190">
            <v>13636875.23</v>
          </cell>
        </row>
        <row r="191">
          <cell r="I191">
            <v>13636875.23</v>
          </cell>
        </row>
        <row r="192">
          <cell r="I192">
            <v>13437637.390000001</v>
          </cell>
        </row>
        <row r="193">
          <cell r="I193">
            <v>13342344.210000001</v>
          </cell>
        </row>
        <row r="194">
          <cell r="I194">
            <v>12487642.119999999</v>
          </cell>
        </row>
        <row r="195">
          <cell r="I195">
            <v>12461903.32</v>
          </cell>
        </row>
        <row r="196">
          <cell r="I196">
            <v>12530783.09</v>
          </cell>
        </row>
        <row r="197">
          <cell r="I197">
            <v>13045359.689999999</v>
          </cell>
        </row>
        <row r="198">
          <cell r="I198">
            <v>13045359.689999999</v>
          </cell>
        </row>
        <row r="199">
          <cell r="I199">
            <v>12666663.43</v>
          </cell>
        </row>
        <row r="200">
          <cell r="I200">
            <v>11956908.24</v>
          </cell>
        </row>
        <row r="201">
          <cell r="I201">
            <v>12362240.810000001</v>
          </cell>
        </row>
        <row r="202">
          <cell r="I202">
            <v>12945982.369999999</v>
          </cell>
        </row>
        <row r="203">
          <cell r="I203">
            <v>13614678</v>
          </cell>
        </row>
        <row r="204">
          <cell r="I204">
            <v>14012254.35</v>
          </cell>
        </row>
        <row r="205">
          <cell r="I205">
            <v>14012254.35</v>
          </cell>
        </row>
        <row r="206">
          <cell r="I206">
            <v>13825540.960000001</v>
          </cell>
        </row>
        <row r="207">
          <cell r="I207">
            <v>15188811.09</v>
          </cell>
        </row>
        <row r="208">
          <cell r="I208">
            <v>15028037.02</v>
          </cell>
        </row>
        <row r="209">
          <cell r="I209">
            <v>18761375.149999999</v>
          </cell>
        </row>
        <row r="210">
          <cell r="I210">
            <v>20366571.260000002</v>
          </cell>
        </row>
        <row r="211">
          <cell r="I211">
            <v>21158490.850000001</v>
          </cell>
        </row>
        <row r="212">
          <cell r="I212">
            <v>21158490.850000001</v>
          </cell>
        </row>
        <row r="213">
          <cell r="I213">
            <v>20939156.52</v>
          </cell>
        </row>
        <row r="214">
          <cell r="I214">
            <v>21302859.550000001</v>
          </cell>
        </row>
        <row r="215">
          <cell r="I215">
            <v>21952204.850000001</v>
          </cell>
        </row>
        <row r="216">
          <cell r="I216">
            <v>23148379.489999998</v>
          </cell>
        </row>
        <row r="217">
          <cell r="I217">
            <v>24260090.82</v>
          </cell>
        </row>
        <row r="218">
          <cell r="I218">
            <v>24976732.469999999</v>
          </cell>
        </row>
        <row r="219">
          <cell r="I219">
            <v>24976732.469999999</v>
          </cell>
        </row>
        <row r="220">
          <cell r="I220">
            <v>24738787.420000002</v>
          </cell>
        </row>
        <row r="221">
          <cell r="I221">
            <v>23852790.73</v>
          </cell>
        </row>
        <row r="222">
          <cell r="I222">
            <v>22435258.780000001</v>
          </cell>
        </row>
        <row r="223">
          <cell r="I223">
            <v>21701755.899999999</v>
          </cell>
        </row>
        <row r="224">
          <cell r="I224">
            <v>22346356.260000002</v>
          </cell>
        </row>
        <row r="225">
          <cell r="I225">
            <v>22569043.440000001</v>
          </cell>
        </row>
        <row r="226">
          <cell r="I226">
            <v>22569043.440000001</v>
          </cell>
        </row>
        <row r="227">
          <cell r="I227">
            <v>22285778.120000001</v>
          </cell>
        </row>
        <row r="228">
          <cell r="I228">
            <v>21995699.469999999</v>
          </cell>
        </row>
        <row r="229">
          <cell r="I229">
            <v>20689586.940000001</v>
          </cell>
        </row>
        <row r="230">
          <cell r="I230">
            <v>20359239.239999998</v>
          </cell>
        </row>
        <row r="231">
          <cell r="I231">
            <v>21336023.370000001</v>
          </cell>
        </row>
        <row r="232">
          <cell r="I232">
            <v>21953320.16</v>
          </cell>
        </row>
        <row r="233">
          <cell r="I233">
            <v>21953320.16</v>
          </cell>
        </row>
        <row r="234">
          <cell r="I234">
            <v>21700152.899999999</v>
          </cell>
        </row>
        <row r="235">
          <cell r="I235">
            <v>21424459.710000001</v>
          </cell>
        </row>
        <row r="236">
          <cell r="I236">
            <v>21227003.07</v>
          </cell>
        </row>
        <row r="237">
          <cell r="I237">
            <v>21501882.550000001</v>
          </cell>
        </row>
        <row r="238">
          <cell r="I238">
            <v>22516022.66</v>
          </cell>
        </row>
        <row r="239">
          <cell r="I239">
            <v>22979716.855</v>
          </cell>
        </row>
        <row r="240">
          <cell r="I240">
            <v>23443411.050000001</v>
          </cell>
        </row>
        <row r="241">
          <cell r="I241">
            <v>23269075.98</v>
          </cell>
        </row>
        <row r="242">
          <cell r="I242">
            <v>26602004.850000001</v>
          </cell>
        </row>
        <row r="243">
          <cell r="I243">
            <v>26387060.710000001</v>
          </cell>
        </row>
        <row r="244">
          <cell r="I244">
            <v>26673337.489999998</v>
          </cell>
        </row>
        <row r="245">
          <cell r="I245">
            <v>27144866.390000001</v>
          </cell>
        </row>
        <row r="246">
          <cell r="I246">
            <v>27110925.809999999</v>
          </cell>
        </row>
        <row r="247">
          <cell r="I247">
            <v>27110925.809999999</v>
          </cell>
        </row>
        <row r="248">
          <cell r="I248">
            <v>26690415.969999999</v>
          </cell>
        </row>
        <row r="249">
          <cell r="I249">
            <v>26307711.190000001</v>
          </cell>
        </row>
        <row r="250">
          <cell r="I250">
            <v>26330640.890000001</v>
          </cell>
        </row>
        <row r="251">
          <cell r="I251">
            <v>25106887.890000001</v>
          </cell>
        </row>
        <row r="252">
          <cell r="I252">
            <v>24867778.629999999</v>
          </cell>
        </row>
        <row r="253">
          <cell r="I253">
            <v>24147273.559999999</v>
          </cell>
        </row>
        <row r="254">
          <cell r="I254">
            <v>24147273.559999999</v>
          </cell>
        </row>
        <row r="255">
          <cell r="I255">
            <v>23756296.57</v>
          </cell>
        </row>
        <row r="256">
          <cell r="I256">
            <v>22363136.850000001</v>
          </cell>
        </row>
        <row r="257">
          <cell r="I257">
            <v>21559116.670000002</v>
          </cell>
        </row>
        <row r="258">
          <cell r="I258">
            <v>21327549.82</v>
          </cell>
        </row>
        <row r="259">
          <cell r="I259">
            <v>21509548.75</v>
          </cell>
        </row>
        <row r="260">
          <cell r="I260">
            <v>21854540.379999999</v>
          </cell>
        </row>
        <row r="261">
          <cell r="I261">
            <v>21854540.379999999</v>
          </cell>
        </row>
        <row r="262">
          <cell r="I262">
            <v>21589189.32</v>
          </cell>
        </row>
        <row r="263">
          <cell r="I263">
            <v>20916747.41</v>
          </cell>
        </row>
        <row r="264">
          <cell r="I264">
            <v>21155650.329999998</v>
          </cell>
        </row>
        <row r="265">
          <cell r="I265">
            <v>20841774.149999999</v>
          </cell>
        </row>
        <row r="266">
          <cell r="I266">
            <v>20178849.940000001</v>
          </cell>
        </row>
        <row r="267">
          <cell r="I267">
            <v>20458010.32</v>
          </cell>
        </row>
        <row r="268">
          <cell r="I268">
            <v>20458010.32</v>
          </cell>
        </row>
        <row r="269">
          <cell r="I269">
            <v>20120407.07</v>
          </cell>
        </row>
        <row r="270">
          <cell r="I270">
            <v>20060670.210000001</v>
          </cell>
        </row>
        <row r="271">
          <cell r="I271">
            <v>20908299.789999999</v>
          </cell>
        </row>
        <row r="272">
          <cell r="I272">
            <v>19844835.129999999</v>
          </cell>
        </row>
        <row r="273">
          <cell r="I273">
            <v>20935032.420000002</v>
          </cell>
        </row>
        <row r="274">
          <cell r="I274">
            <v>21832493.43</v>
          </cell>
        </row>
        <row r="275">
          <cell r="I275">
            <v>21832493.43</v>
          </cell>
        </row>
        <row r="276">
          <cell r="I276">
            <v>21359830.609999999</v>
          </cell>
        </row>
        <row r="277">
          <cell r="I277">
            <v>21409815.640000001</v>
          </cell>
        </row>
        <row r="278">
          <cell r="I278">
            <v>21515138.649999999</v>
          </cell>
        </row>
        <row r="279">
          <cell r="I279">
            <v>21234497.329999998</v>
          </cell>
        </row>
        <row r="280">
          <cell r="I280">
            <v>20540477.41</v>
          </cell>
        </row>
        <row r="281">
          <cell r="I281">
            <v>20540477.41</v>
          </cell>
        </row>
        <row r="282">
          <cell r="I282">
            <v>19819479.530000001</v>
          </cell>
        </row>
        <row r="283">
          <cell r="I283">
            <v>19647407.43</v>
          </cell>
        </row>
        <row r="284">
          <cell r="I284">
            <v>18995058.52</v>
          </cell>
        </row>
        <row r="285">
          <cell r="I285">
            <v>18831093.399999999</v>
          </cell>
        </row>
        <row r="286">
          <cell r="I286">
            <v>18317371.52</v>
          </cell>
        </row>
        <row r="287">
          <cell r="I287">
            <v>18469156.870000001</v>
          </cell>
        </row>
        <row r="288">
          <cell r="I288">
            <v>18441499.260000002</v>
          </cell>
        </row>
        <row r="289">
          <cell r="I289">
            <v>18441499.260000002</v>
          </cell>
        </row>
        <row r="290">
          <cell r="I290">
            <v>18203755.859999999</v>
          </cell>
        </row>
        <row r="291">
          <cell r="I291">
            <v>17603320.170000002</v>
          </cell>
        </row>
        <row r="292">
          <cell r="I292">
            <v>16999882.460000001</v>
          </cell>
        </row>
        <row r="293">
          <cell r="I293">
            <v>17360183.469999999</v>
          </cell>
        </row>
        <row r="294">
          <cell r="I294">
            <v>17397378.879999999</v>
          </cell>
        </row>
        <row r="295">
          <cell r="I295">
            <v>17261221.23</v>
          </cell>
        </row>
        <row r="296">
          <cell r="I296">
            <v>17261221.23</v>
          </cell>
        </row>
        <row r="297">
          <cell r="I297">
            <v>16901713.859999999</v>
          </cell>
        </row>
        <row r="298">
          <cell r="I298">
            <v>18352687.66</v>
          </cell>
        </row>
        <row r="299">
          <cell r="I299">
            <v>18701711.559999999</v>
          </cell>
        </row>
        <row r="300">
          <cell r="I300">
            <v>19102663.940000001</v>
          </cell>
        </row>
        <row r="301">
          <cell r="I301">
            <v>19230057.27</v>
          </cell>
        </row>
        <row r="302">
          <cell r="I302">
            <v>19363557.940000001</v>
          </cell>
        </row>
        <row r="303">
          <cell r="I303">
            <v>19363557.940000001</v>
          </cell>
        </row>
        <row r="304">
          <cell r="I304">
            <v>19183437.120000001</v>
          </cell>
        </row>
        <row r="305">
          <cell r="I305">
            <v>18866425.920000002</v>
          </cell>
        </row>
        <row r="306">
          <cell r="I306">
            <v>19449622.640000001</v>
          </cell>
        </row>
        <row r="307">
          <cell r="I307">
            <v>19288767.710000001</v>
          </cell>
        </row>
        <row r="308">
          <cell r="I308">
            <v>19598037.239999998</v>
          </cell>
        </row>
        <row r="309">
          <cell r="I309">
            <v>19359601.859999999</v>
          </cell>
        </row>
        <row r="310">
          <cell r="I310">
            <v>19359601.859999999</v>
          </cell>
        </row>
        <row r="311">
          <cell r="I311">
            <v>19043851.629999999</v>
          </cell>
        </row>
        <row r="312">
          <cell r="I312">
            <v>17720189.84</v>
          </cell>
        </row>
        <row r="313">
          <cell r="I313">
            <v>17392559.719999999</v>
          </cell>
        </row>
        <row r="314">
          <cell r="I314">
            <v>16692744.529999999</v>
          </cell>
        </row>
        <row r="315">
          <cell r="I315">
            <v>16115468.949999999</v>
          </cell>
        </row>
        <row r="316">
          <cell r="I316">
            <v>16631971.359999999</v>
          </cell>
        </row>
        <row r="317">
          <cell r="I317">
            <v>16631971.359999999</v>
          </cell>
        </row>
        <row r="318">
          <cell r="I318">
            <v>16332626.33</v>
          </cell>
        </row>
        <row r="319">
          <cell r="I319">
            <v>15281054.310000001</v>
          </cell>
        </row>
        <row r="320">
          <cell r="I320">
            <v>14859275.52</v>
          </cell>
        </row>
        <row r="321">
          <cell r="I321">
            <v>14444888.25</v>
          </cell>
        </row>
        <row r="322">
          <cell r="I322">
            <v>14534610.25</v>
          </cell>
        </row>
        <row r="323">
          <cell r="I323">
            <v>15945828.539999999</v>
          </cell>
        </row>
        <row r="324">
          <cell r="I324">
            <v>15945828.539999999</v>
          </cell>
        </row>
        <row r="325">
          <cell r="I325">
            <v>15781174.91</v>
          </cell>
        </row>
        <row r="326">
          <cell r="I326">
            <v>15339709.57</v>
          </cell>
        </row>
        <row r="327">
          <cell r="I327">
            <v>15100277.880000001</v>
          </cell>
        </row>
        <row r="328">
          <cell r="I328">
            <v>14483741.68</v>
          </cell>
        </row>
        <row r="329">
          <cell r="I329">
            <v>14764480.49</v>
          </cell>
        </row>
        <row r="330">
          <cell r="I330">
            <v>14765909.58</v>
          </cell>
        </row>
        <row r="331">
          <cell r="I331">
            <v>14765909.58</v>
          </cell>
        </row>
        <row r="332">
          <cell r="I332">
            <v>14611415.539999999</v>
          </cell>
        </row>
        <row r="333">
          <cell r="I333">
            <v>14253635.880000001</v>
          </cell>
        </row>
        <row r="334">
          <cell r="I334">
            <v>13876684.289999999</v>
          </cell>
        </row>
        <row r="335">
          <cell r="I335">
            <v>13953165.460000001</v>
          </cell>
        </row>
        <row r="336">
          <cell r="I336">
            <v>14221361.029999999</v>
          </cell>
        </row>
        <row r="337">
          <cell r="I337">
            <v>14221361.029999999</v>
          </cell>
        </row>
        <row r="338">
          <cell r="I338">
            <v>14221361.029999999</v>
          </cell>
        </row>
        <row r="339">
          <cell r="I339">
            <v>14221361.029999999</v>
          </cell>
        </row>
        <row r="340">
          <cell r="I340">
            <v>14145198.689999999</v>
          </cell>
        </row>
        <row r="341">
          <cell r="I341">
            <v>13127993.960000001</v>
          </cell>
        </row>
        <row r="342">
          <cell r="I342">
            <v>13056652.82</v>
          </cell>
        </row>
        <row r="343">
          <cell r="I343">
            <v>12624721.07</v>
          </cell>
        </row>
        <row r="344">
          <cell r="I344">
            <v>12112349.24</v>
          </cell>
        </row>
        <row r="345">
          <cell r="I345">
            <v>12112349.24</v>
          </cell>
        </row>
        <row r="346">
          <cell r="I346">
            <v>12007012.789999999</v>
          </cell>
        </row>
        <row r="347">
          <cell r="I347">
            <v>11176980.119999999</v>
          </cell>
        </row>
        <row r="348">
          <cell r="I348">
            <v>10879275.93</v>
          </cell>
        </row>
        <row r="349">
          <cell r="I349">
            <v>10407542.119999999</v>
          </cell>
        </row>
        <row r="350">
          <cell r="I350">
            <v>10120601.789999999</v>
          </cell>
        </row>
        <row r="351">
          <cell r="I351">
            <v>9738741.6400000006</v>
          </cell>
        </row>
        <row r="352">
          <cell r="I352">
            <v>9738741.6400000006</v>
          </cell>
        </row>
        <row r="353">
          <cell r="I353">
            <v>9663481.1799999997</v>
          </cell>
        </row>
        <row r="354">
          <cell r="I354">
            <v>9216800.0700000003</v>
          </cell>
        </row>
        <row r="355">
          <cell r="I355">
            <v>9085881.6899999995</v>
          </cell>
        </row>
        <row r="356">
          <cell r="I356">
            <v>9012772.4800000004</v>
          </cell>
        </row>
        <row r="357">
          <cell r="I357">
            <v>9125515.4199999999</v>
          </cell>
        </row>
        <row r="358">
          <cell r="I358">
            <v>9160766.3599999994</v>
          </cell>
        </row>
        <row r="359">
          <cell r="I359">
            <v>9160766.3599999994</v>
          </cell>
        </row>
        <row r="360">
          <cell r="I360">
            <v>9049816.6600000001</v>
          </cell>
        </row>
        <row r="361">
          <cell r="I361">
            <v>10374927.869999999</v>
          </cell>
        </row>
        <row r="362">
          <cell r="I362">
            <v>10631148.51</v>
          </cell>
        </row>
        <row r="363">
          <cell r="I363">
            <v>10841831.26</v>
          </cell>
        </row>
        <row r="364">
          <cell r="I364">
            <v>10994763.73</v>
          </cell>
        </row>
        <row r="365">
          <cell r="I365">
            <v>10745108.789999999</v>
          </cell>
        </row>
        <row r="366">
          <cell r="I366">
            <v>10745108.789999999</v>
          </cell>
        </row>
        <row r="367">
          <cell r="I367">
            <v>10669842.699999999</v>
          </cell>
        </row>
        <row r="368">
          <cell r="I368">
            <v>10507297.17</v>
          </cell>
        </row>
        <row r="369">
          <cell r="I369">
            <v>10496350.92</v>
          </cell>
        </row>
        <row r="370">
          <cell r="I370">
            <v>10543901.49</v>
          </cell>
        </row>
        <row r="371">
          <cell r="I371">
            <v>10540038.42</v>
          </cell>
        </row>
        <row r="372">
          <cell r="I372">
            <v>10364272.550000001</v>
          </cell>
        </row>
        <row r="373">
          <cell r="I373">
            <v>10315703.01</v>
          </cell>
        </row>
        <row r="374">
          <cell r="I374">
            <v>10272333.939999999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venue"/>
      <sheetName val="KMD TB IS"/>
    </sheetNames>
    <sheetDataSet>
      <sheetData sheetId="0">
        <row r="33">
          <cell r="B33">
            <v>-3912521.84</v>
          </cell>
          <cell r="C33">
            <v>-3911149.92</v>
          </cell>
          <cell r="D33">
            <v>-4056094.6899999995</v>
          </cell>
          <cell r="E33">
            <v>-4053405.99</v>
          </cell>
          <cell r="F33">
            <v>-7728795.4500000011</v>
          </cell>
          <cell r="G33">
            <v>-11997505.859999999</v>
          </cell>
          <cell r="H33">
            <v>-18914907.850000001</v>
          </cell>
          <cell r="I33">
            <v>-17207259.699999999</v>
          </cell>
          <cell r="J33">
            <v>-12369455.85</v>
          </cell>
          <cell r="K33">
            <v>-11018917.73</v>
          </cell>
          <cell r="L33">
            <v>-6154175.7400000002</v>
          </cell>
          <cell r="M33">
            <v>-3781326.5300000003</v>
          </cell>
        </row>
        <row r="34">
          <cell r="B34">
            <v>85111.75</v>
          </cell>
          <cell r="C34">
            <v>-22429.25</v>
          </cell>
          <cell r="D34">
            <v>37437</v>
          </cell>
          <cell r="E34">
            <v>-1732244.94</v>
          </cell>
          <cell r="F34">
            <v>-2209700.5299999998</v>
          </cell>
          <cell r="G34">
            <v>-3104256.88</v>
          </cell>
          <cell r="H34">
            <v>405968.1</v>
          </cell>
          <cell r="I34">
            <v>3377819.57</v>
          </cell>
          <cell r="J34">
            <v>-677729.4</v>
          </cell>
          <cell r="K34">
            <v>1794375.08</v>
          </cell>
          <cell r="L34">
            <v>1963448</v>
          </cell>
          <cell r="M34">
            <v>45375</v>
          </cell>
        </row>
        <row r="35">
          <cell r="B35">
            <v>-1734375.6</v>
          </cell>
          <cell r="C35">
            <v>-1857062.48</v>
          </cell>
          <cell r="D35">
            <v>-2143314.75</v>
          </cell>
          <cell r="E35">
            <v>-2077847.2200000002</v>
          </cell>
          <cell r="F35">
            <v>-3292933.4299999997</v>
          </cell>
          <cell r="G35">
            <v>-4990853.47</v>
          </cell>
          <cell r="H35">
            <v>-8086207.9299999997</v>
          </cell>
          <cell r="I35">
            <v>-7415174.7999999998</v>
          </cell>
          <cell r="J35">
            <v>-5130721.6900000004</v>
          </cell>
          <cell r="K35">
            <v>-4548594.92</v>
          </cell>
          <cell r="L35">
            <v>-2633468.48</v>
          </cell>
          <cell r="M35">
            <v>-1707133.54</v>
          </cell>
        </row>
        <row r="36">
          <cell r="B36">
            <v>-212760.40000000002</v>
          </cell>
          <cell r="C36">
            <v>-235589.72999999998</v>
          </cell>
          <cell r="D36">
            <v>-231267.35000000003</v>
          </cell>
          <cell r="E36">
            <v>-292940.27999999997</v>
          </cell>
          <cell r="F36">
            <v>-367965.44</v>
          </cell>
          <cell r="G36">
            <v>-486520.62000000005</v>
          </cell>
          <cell r="H36">
            <v>-973706.71000000008</v>
          </cell>
          <cell r="I36">
            <v>-1334353.76</v>
          </cell>
          <cell r="J36">
            <v>-899110.9</v>
          </cell>
          <cell r="K36">
            <v>-594159.12999999989</v>
          </cell>
          <cell r="L36">
            <v>-355282.98</v>
          </cell>
          <cell r="M36">
            <v>-174114.03</v>
          </cell>
        </row>
        <row r="37">
          <cell r="B37">
            <v>-4160.5</v>
          </cell>
          <cell r="C37">
            <v>-91081.5</v>
          </cell>
          <cell r="D37">
            <v>-23863</v>
          </cell>
          <cell r="E37">
            <v>-346070.52</v>
          </cell>
          <cell r="F37">
            <v>-931188.41</v>
          </cell>
          <cell r="G37">
            <v>-1370307.44</v>
          </cell>
          <cell r="H37">
            <v>87594.73</v>
          </cell>
          <cell r="I37">
            <v>1449165.56</v>
          </cell>
          <cell r="J37">
            <v>-170765.7</v>
          </cell>
          <cell r="K37">
            <v>667416.28</v>
          </cell>
          <cell r="L37">
            <v>568707</v>
          </cell>
          <cell r="M37">
            <v>44232</v>
          </cell>
        </row>
        <row r="38">
          <cell r="B38">
            <v>27342.12</v>
          </cell>
          <cell r="C38">
            <v>-8621.2899999999991</v>
          </cell>
          <cell r="D38">
            <v>275.56</v>
          </cell>
          <cell r="E38">
            <v>8285.49</v>
          </cell>
          <cell r="F38">
            <v>-40835.480000000003</v>
          </cell>
          <cell r="G38">
            <v>-124350.78</v>
          </cell>
          <cell r="H38">
            <v>-505592.3</v>
          </cell>
          <cell r="I38">
            <v>248260.24000000002</v>
          </cell>
          <cell r="J38">
            <v>260988.22</v>
          </cell>
          <cell r="K38">
            <v>70106.89</v>
          </cell>
          <cell r="L38">
            <v>48981.37</v>
          </cell>
          <cell r="M38">
            <v>80943.959999999992</v>
          </cell>
        </row>
        <row r="39">
          <cell r="B39">
            <v>-216697.01</v>
          </cell>
          <cell r="C39">
            <v>-235765.87999999998</v>
          </cell>
          <cell r="D39">
            <v>-231291.71</v>
          </cell>
          <cell r="E39">
            <v>-274326.17</v>
          </cell>
          <cell r="F39">
            <v>-526757.1</v>
          </cell>
          <cell r="G39">
            <v>-844602.64</v>
          </cell>
          <cell r="H39">
            <v>-1354829.99</v>
          </cell>
          <cell r="I39">
            <v>-1331272.1100000001</v>
          </cell>
          <cell r="J39">
            <v>-872594.26</v>
          </cell>
          <cell r="K39">
            <v>-783701.12</v>
          </cell>
          <cell r="L39">
            <v>-441272.28000000009</v>
          </cell>
          <cell r="M39">
            <v>-251739.36</v>
          </cell>
        </row>
        <row r="40">
          <cell r="B40">
            <v>7033</v>
          </cell>
          <cell r="C40">
            <v>-13856</v>
          </cell>
          <cell r="D40">
            <v>15695</v>
          </cell>
          <cell r="E40">
            <v>-185527.91</v>
          </cell>
          <cell r="F40">
            <v>-165179.07999999999</v>
          </cell>
          <cell r="G40">
            <v>-271690.21999999997</v>
          </cell>
          <cell r="H40">
            <v>20773.28</v>
          </cell>
          <cell r="I40">
            <v>303343.87</v>
          </cell>
          <cell r="J40">
            <v>-75991.209999999992</v>
          </cell>
          <cell r="K40">
            <v>96466.27</v>
          </cell>
          <cell r="L40">
            <v>221124</v>
          </cell>
          <cell r="M40">
            <v>6068</v>
          </cell>
        </row>
        <row r="41">
          <cell r="B41">
            <v>-49237.84</v>
          </cell>
          <cell r="C41">
            <v>-67375.86</v>
          </cell>
          <cell r="D41">
            <v>-42564.160000000003</v>
          </cell>
          <cell r="E41">
            <v>-57504.18</v>
          </cell>
          <cell r="F41">
            <v>-63836.83</v>
          </cell>
          <cell r="G41">
            <v>-107575.07</v>
          </cell>
          <cell r="H41">
            <v>-192879.14</v>
          </cell>
          <cell r="I41">
            <v>-230566.08</v>
          </cell>
          <cell r="J41">
            <v>-230342.12</v>
          </cell>
          <cell r="K41">
            <v>-151214.99</v>
          </cell>
          <cell r="L41">
            <v>-139652.79999999999</v>
          </cell>
          <cell r="M41">
            <v>-59470.85</v>
          </cell>
        </row>
        <row r="42">
          <cell r="B42">
            <v>-45000</v>
          </cell>
          <cell r="C42">
            <v>-56467.45</v>
          </cell>
          <cell r="D42">
            <v>-56889.55</v>
          </cell>
          <cell r="E42">
            <v>-113182</v>
          </cell>
          <cell r="F42">
            <v>-111321</v>
          </cell>
          <cell r="G42">
            <v>-70489</v>
          </cell>
          <cell r="H42">
            <v>-59320</v>
          </cell>
          <cell r="I42">
            <v>-48866</v>
          </cell>
          <cell r="J42">
            <v>-64491</v>
          </cell>
          <cell r="K42">
            <v>-54927</v>
          </cell>
          <cell r="L42">
            <v>-49757</v>
          </cell>
          <cell r="M42">
            <v>-54928</v>
          </cell>
        </row>
        <row r="43">
          <cell r="B43">
            <v>-1182276.5799999998</v>
          </cell>
          <cell r="C43">
            <v>-1275238.4100000001</v>
          </cell>
          <cell r="D43">
            <v>-1291704.83</v>
          </cell>
          <cell r="E43">
            <v>-1481953.72</v>
          </cell>
          <cell r="F43">
            <v>-1653314.1</v>
          </cell>
          <cell r="G43">
            <v>-1852334.3900000001</v>
          </cell>
          <cell r="H43">
            <v>-2135654.7199999997</v>
          </cell>
          <cell r="I43">
            <v>-1772397.93</v>
          </cell>
          <cell r="J43">
            <v>-1770851.04</v>
          </cell>
          <cell r="K43">
            <v>-1589667.64</v>
          </cell>
          <cell r="L43">
            <v>-1412282.73</v>
          </cell>
          <cell r="M43">
            <v>-1232115.18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651059</v>
          </cell>
          <cell r="I44">
            <v>688493</v>
          </cell>
          <cell r="J44">
            <v>452336</v>
          </cell>
          <cell r="K44">
            <v>0</v>
          </cell>
          <cell r="L44">
            <v>0</v>
          </cell>
          <cell r="M44">
            <v>0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ranchise Fees Billed"/>
      <sheetName val="Sales Tax Billed"/>
      <sheetName val="School Tax Billed"/>
    </sheetNames>
    <sheetDataSet>
      <sheetData sheetId="0">
        <row r="10">
          <cell r="B10">
            <v>395781.82</v>
          </cell>
          <cell r="C10">
            <v>398815.44</v>
          </cell>
          <cell r="D10">
            <v>412447.1</v>
          </cell>
          <cell r="E10">
            <v>436521.93000000005</v>
          </cell>
          <cell r="F10">
            <v>714990.13</v>
          </cell>
          <cell r="G10">
            <v>1058025.29</v>
          </cell>
          <cell r="H10">
            <v>1651587.3599999999</v>
          </cell>
          <cell r="I10">
            <v>1576525.91</v>
          </cell>
          <cell r="J10">
            <v>1119701.78</v>
          </cell>
          <cell r="K10">
            <v>974709.90999999992</v>
          </cell>
          <cell r="L10">
            <v>595674.91999999993</v>
          </cell>
          <cell r="M10">
            <v>390385.8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E17"/>
  <sheetViews>
    <sheetView zoomScale="75" workbookViewId="0"/>
  </sheetViews>
  <sheetFormatPr defaultColWidth="9.6640625" defaultRowHeight="15"/>
  <cols>
    <col min="1" max="1" width="3.21875" style="6" customWidth="1"/>
    <col min="2" max="2" width="34.21875" style="6" bestFit="1" customWidth="1"/>
    <col min="3" max="3" width="26" style="6" bestFit="1" customWidth="1"/>
    <col min="4" max="4" width="21.21875" style="6" customWidth="1"/>
    <col min="5" max="5" width="2.44140625" style="6" customWidth="1"/>
    <col min="6" max="16384" width="9.6640625" style="6"/>
  </cols>
  <sheetData>
    <row r="1" spans="1:5" ht="15.6">
      <c r="A1" s="102" t="s">
        <v>38</v>
      </c>
      <c r="B1" s="103"/>
      <c r="C1" s="104" t="s">
        <v>2</v>
      </c>
      <c r="D1" s="4" t="s">
        <v>2</v>
      </c>
      <c r="E1" s="3"/>
    </row>
    <row r="2" spans="1:5" ht="15.6">
      <c r="A2" s="102" t="s">
        <v>41</v>
      </c>
      <c r="B2" s="103"/>
      <c r="C2" s="104" t="s">
        <v>2</v>
      </c>
      <c r="D2" s="4" t="s">
        <v>2</v>
      </c>
      <c r="E2" s="3"/>
    </row>
    <row r="3" spans="1:5" ht="15.6">
      <c r="A3" s="102"/>
      <c r="B3" s="103"/>
      <c r="C3" s="104" t="s">
        <v>2</v>
      </c>
      <c r="D3" s="4" t="s">
        <v>2</v>
      </c>
      <c r="E3" s="3"/>
    </row>
    <row r="4" spans="1:5" ht="15.6">
      <c r="A4" s="102"/>
      <c r="B4" s="103"/>
      <c r="C4" s="104" t="s">
        <v>2</v>
      </c>
      <c r="D4" s="4" t="s">
        <v>2</v>
      </c>
      <c r="E4" s="3"/>
    </row>
    <row r="5" spans="1:5" ht="15.6">
      <c r="A5" s="102"/>
      <c r="B5" s="103"/>
      <c r="C5" s="105" t="s">
        <v>2</v>
      </c>
      <c r="D5" s="7" t="s">
        <v>2</v>
      </c>
      <c r="E5" s="5"/>
    </row>
    <row r="6" spans="1:5" ht="15.6">
      <c r="A6" s="102"/>
      <c r="B6" s="103"/>
      <c r="C6" s="105" t="s">
        <v>2</v>
      </c>
      <c r="D6" s="7" t="s">
        <v>2</v>
      </c>
      <c r="E6" s="5"/>
    </row>
    <row r="7" spans="1:5" ht="15.6">
      <c r="A7" s="106"/>
      <c r="B7" s="107" t="s">
        <v>39</v>
      </c>
      <c r="C7" s="108" t="s">
        <v>38</v>
      </c>
      <c r="D7" s="7" t="s">
        <v>2</v>
      </c>
      <c r="E7" s="5"/>
    </row>
    <row r="8" spans="1:5" ht="15.6">
      <c r="A8" s="106"/>
      <c r="B8" s="107" t="s">
        <v>40</v>
      </c>
      <c r="C8" s="108" t="s">
        <v>216</v>
      </c>
      <c r="D8" s="7"/>
      <c r="E8" s="5"/>
    </row>
    <row r="9" spans="1:5" ht="15.6">
      <c r="A9" s="106"/>
      <c r="B9" s="107" t="s">
        <v>238</v>
      </c>
      <c r="C9" s="109">
        <v>43464</v>
      </c>
      <c r="D9" s="18"/>
      <c r="E9" s="19"/>
    </row>
    <row r="10" spans="1:5" s="9" customFormat="1" ht="15.6">
      <c r="A10" s="110"/>
      <c r="B10" s="107" t="s">
        <v>237</v>
      </c>
      <c r="C10" s="111">
        <v>43921</v>
      </c>
      <c r="D10" s="7"/>
      <c r="E10" s="7"/>
    </row>
    <row r="11" spans="1:5" s="9" customFormat="1" ht="15.6">
      <c r="A11" s="110"/>
      <c r="B11" s="106"/>
      <c r="C11" s="105"/>
      <c r="D11" s="7"/>
      <c r="E11" s="7"/>
    </row>
    <row r="12" spans="1:5" s="9" customFormat="1" ht="15.6">
      <c r="A12" s="7"/>
      <c r="B12" s="107" t="s">
        <v>217</v>
      </c>
      <c r="C12" s="111">
        <v>43281</v>
      </c>
      <c r="D12" s="10"/>
      <c r="E12" s="11"/>
    </row>
    <row r="13" spans="1:5" s="9" customFormat="1" ht="15.6">
      <c r="A13" s="7"/>
      <c r="B13" s="7"/>
      <c r="C13" s="54"/>
      <c r="D13" s="10"/>
      <c r="E13" s="7"/>
    </row>
    <row r="14" spans="1:5" s="9" customFormat="1" ht="15.6">
      <c r="A14" s="7"/>
      <c r="B14" s="8"/>
      <c r="C14" s="55"/>
      <c r="D14" s="12"/>
      <c r="E14" s="7"/>
    </row>
    <row r="15" spans="1:5" s="9" customFormat="1" ht="15.6">
      <c r="A15" s="7"/>
      <c r="B15" s="8"/>
      <c r="C15" s="55"/>
      <c r="D15" s="12"/>
      <c r="E15" s="7"/>
    </row>
    <row r="16" spans="1:5" s="9" customFormat="1" ht="15.6">
      <c r="A16" s="7"/>
      <c r="B16" s="8"/>
      <c r="C16" s="12"/>
      <c r="D16" s="12"/>
      <c r="E16" s="7"/>
    </row>
    <row r="17" spans="1:5" s="9" customFormat="1" ht="15.6">
      <c r="A17" s="7"/>
      <c r="B17" s="48"/>
      <c r="C17" s="48"/>
      <c r="D17" s="48"/>
      <c r="E17"/>
    </row>
  </sheetData>
  <phoneticPr fontId="17" type="noConversion"/>
  <pageMargins left="0.87" right="0.5" top="0.64" bottom="0.57999999999999996" header="0.38" footer="0.24"/>
  <pageSetup orientation="portrait" r:id="rId1"/>
  <headerFooter alignWithMargins="0">
    <oddFooter>&amp;C&amp;P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9"/>
  <sheetViews>
    <sheetView zoomScaleNormal="100" zoomScaleSheetLayoutView="100" workbookViewId="0">
      <pane xSplit="2" ySplit="8" topLeftCell="C9" activePane="bottomRight" state="frozen"/>
      <selection activeCell="E34" sqref="E34"/>
      <selection pane="topRight" activeCell="E34" sqref="E34"/>
      <selection pane="bottomLeft" activeCell="E34" sqref="E34"/>
      <selection pane="bottomRight"/>
    </sheetView>
  </sheetViews>
  <sheetFormatPr defaultColWidth="9" defaultRowHeight="13.2"/>
  <cols>
    <col min="1" max="1" width="5.109375" style="33" bestFit="1" customWidth="1"/>
    <col min="2" max="2" width="31.44140625" style="33" customWidth="1"/>
    <col min="3" max="3" width="9.77734375" style="50" bestFit="1" customWidth="1"/>
    <col min="4" max="4" width="10" style="51" bestFit="1" customWidth="1"/>
    <col min="5" max="5" width="10.44140625" style="51" customWidth="1"/>
    <col min="6" max="6" width="9.21875" style="50" customWidth="1"/>
    <col min="7" max="7" width="10.77734375" style="50" bestFit="1" customWidth="1"/>
    <col min="8" max="9" width="9.77734375" style="50" bestFit="1" customWidth="1"/>
    <col min="10" max="10" width="10.44140625" style="50" bestFit="1" customWidth="1"/>
    <col min="11" max="11" width="8.21875" style="33" bestFit="1" customWidth="1"/>
    <col min="12" max="12" width="12" style="33" bestFit="1" customWidth="1"/>
    <col min="13" max="13" width="9.88671875" style="13" bestFit="1" customWidth="1"/>
    <col min="14" max="14" width="7.21875" style="13" bestFit="1" customWidth="1"/>
    <col min="15" max="15" width="11.44140625" style="13" bestFit="1" customWidth="1"/>
    <col min="16" max="16384" width="9" style="13"/>
  </cols>
  <sheetData>
    <row r="1" spans="1:21">
      <c r="A1" s="155" t="str">
        <f>CONCATENATE(COMPANY,"-",JURISDICTION)</f>
        <v>Atmos Energy Corporation-Kentucky</v>
      </c>
      <c r="B1" s="86"/>
      <c r="C1" s="87"/>
      <c r="D1" s="88"/>
      <c r="E1" s="88"/>
      <c r="F1" s="86"/>
      <c r="G1" s="87"/>
      <c r="H1" s="87"/>
      <c r="I1" s="87"/>
      <c r="J1" s="87"/>
      <c r="K1" s="87"/>
      <c r="L1" s="86"/>
      <c r="M1" s="93"/>
      <c r="N1" s="93"/>
      <c r="O1" s="328" t="s">
        <v>106</v>
      </c>
      <c r="P1" s="93"/>
      <c r="Q1" s="33"/>
      <c r="R1" s="33"/>
      <c r="S1" s="33"/>
      <c r="T1" s="33"/>
      <c r="U1" s="33"/>
    </row>
    <row r="2" spans="1:21">
      <c r="A2" s="156" t="s">
        <v>178</v>
      </c>
      <c r="B2" s="86"/>
      <c r="C2" s="87"/>
      <c r="D2" s="88"/>
      <c r="E2" s="88"/>
      <c r="F2" s="86"/>
      <c r="G2" s="87"/>
      <c r="H2" s="87"/>
      <c r="I2" s="87"/>
      <c r="J2" s="87"/>
      <c r="K2" s="87"/>
      <c r="L2" s="86"/>
      <c r="M2" s="86" t="s">
        <v>2</v>
      </c>
      <c r="N2" s="93"/>
      <c r="O2" s="93"/>
      <c r="P2" s="93"/>
      <c r="Q2" s="33"/>
      <c r="R2" s="33"/>
      <c r="S2" s="33"/>
      <c r="T2" s="33"/>
      <c r="U2" s="33"/>
    </row>
    <row r="3" spans="1:21">
      <c r="A3" s="331" t="str">
        <f>+'ATO-CWC2'!A4</f>
        <v>For the CWC Study Test Year Ended June 30, 2018</v>
      </c>
      <c r="B3" s="91"/>
      <c r="C3" s="87"/>
      <c r="D3" s="92"/>
      <c r="E3" s="92"/>
      <c r="F3" s="91"/>
      <c r="G3" s="87"/>
      <c r="H3" s="87"/>
      <c r="I3" s="87"/>
      <c r="J3" s="87"/>
      <c r="K3" s="87"/>
      <c r="L3" s="86"/>
      <c r="M3" s="86" t="s">
        <v>2</v>
      </c>
      <c r="N3" s="93"/>
      <c r="O3" s="93"/>
      <c r="P3" s="93"/>
      <c r="Q3" s="33"/>
      <c r="R3" s="33"/>
      <c r="S3" s="33"/>
      <c r="T3" s="33"/>
      <c r="U3" s="33"/>
    </row>
    <row r="4" spans="1:21">
      <c r="A4" s="90"/>
      <c r="M4" s="33"/>
      <c r="N4" s="33"/>
      <c r="O4" s="33"/>
      <c r="P4" s="93"/>
      <c r="Q4" s="33"/>
      <c r="R4" s="33"/>
      <c r="S4" s="33"/>
      <c r="T4" s="33"/>
      <c r="U4" s="33"/>
    </row>
    <row r="5" spans="1:21">
      <c r="A5" s="93"/>
      <c r="B5" s="93"/>
      <c r="C5" s="231"/>
      <c r="D5" s="232"/>
      <c r="E5" s="232"/>
      <c r="F5" s="93"/>
      <c r="G5" s="231"/>
      <c r="H5" s="231"/>
      <c r="I5" s="233" t="s">
        <v>33</v>
      </c>
      <c r="J5" s="231"/>
      <c r="K5" s="231"/>
      <c r="L5" s="94" t="s">
        <v>150</v>
      </c>
      <c r="M5" s="93" t="s">
        <v>2</v>
      </c>
      <c r="N5" s="93"/>
      <c r="O5" s="187" t="s">
        <v>155</v>
      </c>
      <c r="P5" s="93"/>
      <c r="Q5" s="33"/>
      <c r="R5" s="33"/>
      <c r="S5" s="33"/>
      <c r="T5" s="33"/>
      <c r="U5" s="33"/>
    </row>
    <row r="6" spans="1:21">
      <c r="A6" s="93" t="s">
        <v>121</v>
      </c>
      <c r="B6" s="93"/>
      <c r="C6" s="234" t="s">
        <v>102</v>
      </c>
      <c r="D6" s="234" t="s">
        <v>102</v>
      </c>
      <c r="E6" s="234" t="s">
        <v>224</v>
      </c>
      <c r="F6" s="235" t="s">
        <v>120</v>
      </c>
      <c r="G6" s="233" t="s">
        <v>6</v>
      </c>
      <c r="H6" s="233"/>
      <c r="I6" s="233" t="s">
        <v>145</v>
      </c>
      <c r="J6" s="235" t="s">
        <v>146</v>
      </c>
      <c r="K6" s="94" t="s">
        <v>120</v>
      </c>
      <c r="L6" s="94" t="s">
        <v>120</v>
      </c>
      <c r="M6" s="236" t="s">
        <v>146</v>
      </c>
      <c r="N6" s="187" t="s">
        <v>72</v>
      </c>
      <c r="O6" s="187" t="s">
        <v>72</v>
      </c>
      <c r="P6" s="93"/>
      <c r="Q6" s="33"/>
      <c r="R6" s="33"/>
      <c r="S6" s="33"/>
      <c r="T6" s="33"/>
      <c r="U6" s="33"/>
    </row>
    <row r="7" spans="1:21">
      <c r="A7" s="237" t="s">
        <v>123</v>
      </c>
      <c r="B7" s="237" t="s">
        <v>5</v>
      </c>
      <c r="C7" s="238" t="s">
        <v>146</v>
      </c>
      <c r="D7" s="238" t="s">
        <v>125</v>
      </c>
      <c r="E7" s="238" t="s">
        <v>125</v>
      </c>
      <c r="F7" s="239" t="s">
        <v>83</v>
      </c>
      <c r="G7" s="239" t="s">
        <v>7</v>
      </c>
      <c r="H7" s="239" t="s">
        <v>8</v>
      </c>
      <c r="I7" s="239" t="s">
        <v>145</v>
      </c>
      <c r="J7" s="239" t="s">
        <v>148</v>
      </c>
      <c r="K7" s="240" t="s">
        <v>179</v>
      </c>
      <c r="L7" s="240" t="s">
        <v>136</v>
      </c>
      <c r="M7" s="241" t="s">
        <v>156</v>
      </c>
      <c r="N7" s="242" t="s">
        <v>136</v>
      </c>
      <c r="O7" s="240" t="s">
        <v>136</v>
      </c>
      <c r="P7" s="93"/>
      <c r="Q7" s="33"/>
      <c r="R7" s="33"/>
      <c r="S7" s="33"/>
      <c r="T7" s="33"/>
      <c r="U7" s="33"/>
    </row>
    <row r="8" spans="1:21">
      <c r="A8" s="95"/>
      <c r="B8" s="243" t="s">
        <v>13</v>
      </c>
      <c r="C8" s="244" t="s">
        <v>10</v>
      </c>
      <c r="D8" s="244" t="s">
        <v>11</v>
      </c>
      <c r="E8" s="244" t="s">
        <v>34</v>
      </c>
      <c r="F8" s="244" t="s">
        <v>12</v>
      </c>
      <c r="G8" s="244" t="s">
        <v>14</v>
      </c>
      <c r="H8" s="244" t="s">
        <v>180</v>
      </c>
      <c r="I8" s="244" t="s">
        <v>98</v>
      </c>
      <c r="J8" s="245" t="s">
        <v>103</v>
      </c>
      <c r="K8" s="246" t="s">
        <v>181</v>
      </c>
      <c r="L8" s="245" t="s">
        <v>182</v>
      </c>
      <c r="M8" s="245" t="s">
        <v>183</v>
      </c>
      <c r="N8" s="245" t="s">
        <v>185</v>
      </c>
      <c r="O8" s="245" t="s">
        <v>184</v>
      </c>
      <c r="P8" s="93"/>
      <c r="Q8" s="33"/>
      <c r="R8" s="33"/>
      <c r="S8" s="33"/>
      <c r="T8" s="33"/>
      <c r="U8" s="33"/>
    </row>
    <row r="9" spans="1:21">
      <c r="A9" s="94">
        <v>1</v>
      </c>
      <c r="B9" s="93" t="str">
        <f>+[13]Sample!$A2</f>
        <v>AIRGAS USA LLC</v>
      </c>
      <c r="C9" s="247">
        <f>+[13]Sample!$D2</f>
        <v>42888</v>
      </c>
      <c r="D9" s="93">
        <f>+[13]Sample!$F2</f>
        <v>60.1</v>
      </c>
      <c r="E9" s="93">
        <f>+[13]Sample!$P2</f>
        <v>60.1</v>
      </c>
      <c r="F9" s="247" t="str">
        <f>+[13]Sample!$J2</f>
        <v>CHECK</v>
      </c>
      <c r="G9" s="247">
        <f>+[13]Sample!$G2</f>
        <v>42888</v>
      </c>
      <c r="H9" s="247">
        <f>+[13]Sample!$H2</f>
        <v>42888</v>
      </c>
      <c r="I9" s="247">
        <f t="shared" ref="I9" si="0">IF(H9&lt;1," ",(((H9-G9)/2)+G9))</f>
        <v>42888</v>
      </c>
      <c r="J9" s="247">
        <f>+[13]Sample!$L2</f>
        <v>43082</v>
      </c>
      <c r="K9" s="150">
        <f t="shared" ref="K9" si="1">(ROUND(IF(H9&lt;1,J9-C9,J9-I9),0))</f>
        <v>194</v>
      </c>
      <c r="L9" s="93">
        <f t="shared" ref="L9" si="2">ROUND(K9*E9,0)</f>
        <v>11659</v>
      </c>
      <c r="M9" s="247">
        <f>+[13]Sample!$M2</f>
        <v>43089</v>
      </c>
      <c r="N9" s="95">
        <f t="shared" ref="N9" si="3">IF(M9="",0,M9-J9)</f>
        <v>7</v>
      </c>
      <c r="O9" s="248">
        <f t="shared" ref="O9" si="4">ROUND(+N9*E9,0)</f>
        <v>421</v>
      </c>
      <c r="P9" s="93"/>
      <c r="Q9" s="33"/>
      <c r="R9" s="33"/>
      <c r="S9" s="33"/>
      <c r="T9" s="33"/>
      <c r="U9" s="33"/>
    </row>
    <row r="10" spans="1:21">
      <c r="A10" s="94">
        <f t="shared" ref="A10:A73" si="5">1+A9</f>
        <v>2</v>
      </c>
      <c r="B10" s="93" t="str">
        <f>+[13]Sample!$A3</f>
        <v>AIRGAS USA LLC</v>
      </c>
      <c r="C10" s="247">
        <f>+[13]Sample!$D3</f>
        <v>42901</v>
      </c>
      <c r="D10" s="93">
        <f>+[13]Sample!$F3</f>
        <v>63.39</v>
      </c>
      <c r="E10" s="93">
        <f>+[13]Sample!$P3</f>
        <v>63.39</v>
      </c>
      <c r="F10" s="247" t="str">
        <f>+[13]Sample!$J3</f>
        <v>CHECK</v>
      </c>
      <c r="G10" s="247">
        <f>+[13]Sample!$G3</f>
        <v>42901</v>
      </c>
      <c r="H10" s="247">
        <f>+[13]Sample!$H3</f>
        <v>42901</v>
      </c>
      <c r="I10" s="247">
        <f t="shared" ref="I10:I73" si="6">IF(H10&lt;1," ",(((H10-G10)/2)+G10))</f>
        <v>42901</v>
      </c>
      <c r="J10" s="247">
        <f>+[13]Sample!$L3</f>
        <v>42926</v>
      </c>
      <c r="K10" s="150">
        <f t="shared" ref="K10:K73" si="7">(ROUND(IF(H10&lt;1,J10-C10,J10-I10),0))</f>
        <v>25</v>
      </c>
      <c r="L10" s="93">
        <f t="shared" ref="L10:L73" si="8">ROUND(K10*E10,0)</f>
        <v>1585</v>
      </c>
      <c r="M10" s="247">
        <f>+[13]Sample!$M3</f>
        <v>42934</v>
      </c>
      <c r="N10" s="95">
        <f t="shared" ref="N10:N73" si="9">IF(M10="",0,M10-J10)</f>
        <v>8</v>
      </c>
      <c r="O10" s="248">
        <f t="shared" ref="O10:O73" si="10">ROUND(+N10*E10,0)</f>
        <v>507</v>
      </c>
      <c r="P10" s="93"/>
      <c r="Q10" s="33"/>
      <c r="R10" s="33"/>
      <c r="S10" s="33"/>
      <c r="T10" s="33"/>
      <c r="U10" s="33"/>
    </row>
    <row r="11" spans="1:21">
      <c r="A11" s="94">
        <f t="shared" si="5"/>
        <v>3</v>
      </c>
      <c r="B11" s="93" t="str">
        <f>+[13]Sample!$A4</f>
        <v>AIRGAS USA LLC</v>
      </c>
      <c r="C11" s="247">
        <f>+[13]Sample!$D4</f>
        <v>43255</v>
      </c>
      <c r="D11" s="93">
        <f>+[13]Sample!$F4</f>
        <v>97.52</v>
      </c>
      <c r="E11" s="93">
        <f>+[13]Sample!$P4</f>
        <v>97.52</v>
      </c>
      <c r="F11" s="247" t="str">
        <f>+[13]Sample!$J4</f>
        <v>CHECK</v>
      </c>
      <c r="G11" s="247">
        <f>+[13]Sample!$G4</f>
        <v>43255</v>
      </c>
      <c r="H11" s="247">
        <f>+[13]Sample!$H4</f>
        <v>43255</v>
      </c>
      <c r="I11" s="247">
        <f t="shared" si="6"/>
        <v>43255</v>
      </c>
      <c r="J11" s="247">
        <f>+[13]Sample!$L4</f>
        <v>43280</v>
      </c>
      <c r="K11" s="150">
        <f t="shared" si="7"/>
        <v>25</v>
      </c>
      <c r="L11" s="93">
        <f t="shared" si="8"/>
        <v>2438</v>
      </c>
      <c r="M11" s="247">
        <f>+[13]Sample!$M4</f>
        <v>43290</v>
      </c>
      <c r="N11" s="95">
        <f t="shared" si="9"/>
        <v>10</v>
      </c>
      <c r="O11" s="248">
        <f t="shared" si="10"/>
        <v>975</v>
      </c>
      <c r="P11" s="93"/>
      <c r="Q11" s="33"/>
      <c r="R11" s="33"/>
      <c r="S11" s="33"/>
      <c r="T11" s="33"/>
      <c r="U11" s="33"/>
    </row>
    <row r="12" spans="1:21">
      <c r="A12" s="94">
        <f t="shared" si="5"/>
        <v>4</v>
      </c>
      <c r="B12" s="93" t="str">
        <f>+[13]Sample!$A5</f>
        <v>AIRGAS USA LLC</v>
      </c>
      <c r="C12" s="247">
        <f>+[13]Sample!$D5</f>
        <v>42916</v>
      </c>
      <c r="D12" s="93">
        <f>+[13]Sample!$F5</f>
        <v>598.29999999999995</v>
      </c>
      <c r="E12" s="93">
        <f>+[13]Sample!$P5</f>
        <v>598.29999999999995</v>
      </c>
      <c r="F12" s="247" t="str">
        <f>+[13]Sample!$J5</f>
        <v>CHECK</v>
      </c>
      <c r="G12" s="247">
        <f>+[13]Sample!$G5</f>
        <v>42887</v>
      </c>
      <c r="H12" s="247">
        <f>+[13]Sample!$H5</f>
        <v>42916</v>
      </c>
      <c r="I12" s="247">
        <f t="shared" si="6"/>
        <v>42901.5</v>
      </c>
      <c r="J12" s="247">
        <f>+[13]Sample!$L5</f>
        <v>42942</v>
      </c>
      <c r="K12" s="150">
        <f t="shared" si="7"/>
        <v>41</v>
      </c>
      <c r="L12" s="93">
        <f t="shared" si="8"/>
        <v>24530</v>
      </c>
      <c r="M12" s="247">
        <f>+[13]Sample!$M5</f>
        <v>42948</v>
      </c>
      <c r="N12" s="95">
        <f t="shared" si="9"/>
        <v>6</v>
      </c>
      <c r="O12" s="248">
        <f t="shared" si="10"/>
        <v>3590</v>
      </c>
      <c r="P12" s="93"/>
      <c r="Q12" s="33"/>
      <c r="R12" s="33"/>
      <c r="S12" s="33"/>
      <c r="T12" s="33"/>
      <c r="U12" s="33"/>
    </row>
    <row r="13" spans="1:21">
      <c r="A13" s="94">
        <f t="shared" si="5"/>
        <v>5</v>
      </c>
      <c r="B13" s="93" t="str">
        <f>+[13]Sample!$A6</f>
        <v>AIRGAS USA LLC</v>
      </c>
      <c r="C13" s="247">
        <f>+[13]Sample!$D6</f>
        <v>42947</v>
      </c>
      <c r="D13" s="93">
        <f>+[13]Sample!$F6</f>
        <v>24.22</v>
      </c>
      <c r="E13" s="93">
        <f>+[13]Sample!$P6</f>
        <v>24.22</v>
      </c>
      <c r="F13" s="247" t="str">
        <f>+[13]Sample!$J6</f>
        <v>CHECK</v>
      </c>
      <c r="G13" s="247">
        <f>+[13]Sample!$G6</f>
        <v>42917</v>
      </c>
      <c r="H13" s="247">
        <f>+[13]Sample!$H6</f>
        <v>42947</v>
      </c>
      <c r="I13" s="247">
        <f t="shared" si="6"/>
        <v>42932</v>
      </c>
      <c r="J13" s="247">
        <f>+[13]Sample!$L6</f>
        <v>42972</v>
      </c>
      <c r="K13" s="150">
        <f t="shared" si="7"/>
        <v>40</v>
      </c>
      <c r="L13" s="93">
        <f t="shared" si="8"/>
        <v>969</v>
      </c>
      <c r="M13" s="247">
        <f>+[13]Sample!$M6</f>
        <v>42979</v>
      </c>
      <c r="N13" s="95">
        <f t="shared" si="9"/>
        <v>7</v>
      </c>
      <c r="O13" s="248">
        <f t="shared" si="10"/>
        <v>170</v>
      </c>
      <c r="P13" s="93"/>
      <c r="Q13" s="33"/>
      <c r="R13" s="33"/>
      <c r="S13" s="33"/>
      <c r="T13" s="33"/>
      <c r="U13" s="33"/>
    </row>
    <row r="14" spans="1:21">
      <c r="A14" s="94">
        <f t="shared" si="5"/>
        <v>6</v>
      </c>
      <c r="B14" s="93" t="str">
        <f>+[13]Sample!$A7</f>
        <v>AIRGAS USA LLC</v>
      </c>
      <c r="C14" s="247">
        <f>+[13]Sample!$D7</f>
        <v>42978</v>
      </c>
      <c r="D14" s="93">
        <f>+[13]Sample!$F7</f>
        <v>616.75</v>
      </c>
      <c r="E14" s="93">
        <f>+[13]Sample!$P7</f>
        <v>616.75</v>
      </c>
      <c r="F14" s="247" t="str">
        <f>+[13]Sample!$J7</f>
        <v>CHECK</v>
      </c>
      <c r="G14" s="247">
        <f>+[13]Sample!$G7</f>
        <v>42948</v>
      </c>
      <c r="H14" s="247">
        <f>+[13]Sample!$H7</f>
        <v>42978</v>
      </c>
      <c r="I14" s="247">
        <f t="shared" si="6"/>
        <v>42963</v>
      </c>
      <c r="J14" s="247">
        <f>+[13]Sample!$L7</f>
        <v>43003</v>
      </c>
      <c r="K14" s="150">
        <f t="shared" si="7"/>
        <v>40</v>
      </c>
      <c r="L14" s="93">
        <f t="shared" si="8"/>
        <v>24670</v>
      </c>
      <c r="M14" s="247">
        <f>+[13]Sample!$M7</f>
        <v>43011</v>
      </c>
      <c r="N14" s="95">
        <f t="shared" si="9"/>
        <v>8</v>
      </c>
      <c r="O14" s="248">
        <f t="shared" si="10"/>
        <v>4934</v>
      </c>
      <c r="P14" s="93"/>
      <c r="Q14" s="33"/>
      <c r="R14" s="33"/>
      <c r="S14" s="33"/>
      <c r="T14" s="33"/>
      <c r="U14" s="33"/>
    </row>
    <row r="15" spans="1:21">
      <c r="A15" s="94">
        <f t="shared" si="5"/>
        <v>7</v>
      </c>
      <c r="B15" s="93" t="str">
        <f>+[13]Sample!$A8</f>
        <v>AIRGAS USA LLC</v>
      </c>
      <c r="C15" s="247">
        <f>+[13]Sample!$D8</f>
        <v>43100</v>
      </c>
      <c r="D15" s="93">
        <f>+[13]Sample!$F8</f>
        <v>678.94</v>
      </c>
      <c r="E15" s="93">
        <f>+[13]Sample!$P8</f>
        <v>678.94</v>
      </c>
      <c r="F15" s="247" t="str">
        <f>+[13]Sample!$J8</f>
        <v>CHECK</v>
      </c>
      <c r="G15" s="247">
        <f>+[13]Sample!$G8</f>
        <v>43070</v>
      </c>
      <c r="H15" s="247">
        <f>+[13]Sample!$H8</f>
        <v>43100</v>
      </c>
      <c r="I15" s="247">
        <f t="shared" si="6"/>
        <v>43085</v>
      </c>
      <c r="J15" s="247">
        <f>+[13]Sample!$L8</f>
        <v>43126</v>
      </c>
      <c r="K15" s="150">
        <f t="shared" si="7"/>
        <v>41</v>
      </c>
      <c r="L15" s="93">
        <f t="shared" si="8"/>
        <v>27837</v>
      </c>
      <c r="M15" s="247">
        <f>+[13]Sample!$M8</f>
        <v>43133</v>
      </c>
      <c r="N15" s="95">
        <f t="shared" si="9"/>
        <v>7</v>
      </c>
      <c r="O15" s="248">
        <f t="shared" si="10"/>
        <v>4753</v>
      </c>
      <c r="P15" s="93"/>
      <c r="Q15" s="33"/>
      <c r="R15" s="33"/>
      <c r="S15" s="33"/>
      <c r="T15" s="33"/>
      <c r="U15" s="33"/>
    </row>
    <row r="16" spans="1:21">
      <c r="A16" s="94">
        <f t="shared" si="5"/>
        <v>8</v>
      </c>
      <c r="B16" s="93" t="str">
        <f>+[13]Sample!$A9</f>
        <v>AIRGAS USA LLC</v>
      </c>
      <c r="C16" s="247">
        <f>+[13]Sample!$D9</f>
        <v>43131</v>
      </c>
      <c r="D16" s="93">
        <f>+[13]Sample!$F9</f>
        <v>34.450000000000003</v>
      </c>
      <c r="E16" s="93">
        <f>+[13]Sample!$P9</f>
        <v>34.450000000000003</v>
      </c>
      <c r="F16" s="247" t="str">
        <f>+[13]Sample!$J9</f>
        <v>CHECK</v>
      </c>
      <c r="G16" s="247">
        <f>+[13]Sample!$G9</f>
        <v>43101</v>
      </c>
      <c r="H16" s="247">
        <f>+[13]Sample!$H9</f>
        <v>43131</v>
      </c>
      <c r="I16" s="247">
        <f t="shared" si="6"/>
        <v>43116</v>
      </c>
      <c r="J16" s="247">
        <f>+[13]Sample!$L9</f>
        <v>43157</v>
      </c>
      <c r="K16" s="150">
        <f t="shared" si="7"/>
        <v>41</v>
      </c>
      <c r="L16" s="93">
        <f t="shared" si="8"/>
        <v>1412</v>
      </c>
      <c r="M16" s="247">
        <f>+[13]Sample!$M9</f>
        <v>43165</v>
      </c>
      <c r="N16" s="95">
        <f t="shared" si="9"/>
        <v>8</v>
      </c>
      <c r="O16" s="248">
        <f t="shared" si="10"/>
        <v>276</v>
      </c>
      <c r="P16" s="93"/>
      <c r="Q16" s="33"/>
      <c r="R16" s="33"/>
      <c r="S16" s="33"/>
      <c r="T16" s="33"/>
      <c r="U16" s="33"/>
    </row>
    <row r="17" spans="1:21">
      <c r="A17" s="94">
        <f t="shared" si="5"/>
        <v>9</v>
      </c>
      <c r="B17" s="93" t="str">
        <f>+[13]Sample!$A10</f>
        <v>ALEPRA KEN</v>
      </c>
      <c r="C17" s="247">
        <f>+[13]Sample!$D10</f>
        <v>42954</v>
      </c>
      <c r="D17" s="93">
        <f>+[13]Sample!$F10</f>
        <v>3680</v>
      </c>
      <c r="E17" s="93">
        <f>+[13]Sample!$P10</f>
        <v>3680</v>
      </c>
      <c r="F17" s="247" t="str">
        <f>+[13]Sample!$J10</f>
        <v>CHECK</v>
      </c>
      <c r="G17" s="247">
        <f>+[13]Sample!$G10</f>
        <v>42725</v>
      </c>
      <c r="H17" s="247">
        <f>+[13]Sample!$H10</f>
        <v>42725</v>
      </c>
      <c r="I17" s="247">
        <f t="shared" si="6"/>
        <v>42725</v>
      </c>
      <c r="J17" s="247">
        <f>+[13]Sample!$L10</f>
        <v>42956</v>
      </c>
      <c r="K17" s="150">
        <f t="shared" si="7"/>
        <v>231</v>
      </c>
      <c r="L17" s="93">
        <f t="shared" si="8"/>
        <v>850080</v>
      </c>
      <c r="M17" s="247">
        <f>+[13]Sample!$M10</f>
        <v>42975</v>
      </c>
      <c r="N17" s="95">
        <f t="shared" si="9"/>
        <v>19</v>
      </c>
      <c r="O17" s="248">
        <f t="shared" si="10"/>
        <v>69920</v>
      </c>
      <c r="P17" s="93"/>
      <c r="Q17" s="33"/>
      <c r="R17" s="33"/>
      <c r="S17" s="33"/>
      <c r="T17" s="33"/>
      <c r="U17" s="33"/>
    </row>
    <row r="18" spans="1:21">
      <c r="A18" s="94">
        <f t="shared" si="5"/>
        <v>10</v>
      </c>
      <c r="B18" s="93" t="str">
        <f>+[13]Sample!$A11</f>
        <v>AMBERS CLEANING LLC</v>
      </c>
      <c r="C18" s="247">
        <f>+[13]Sample!$D11</f>
        <v>42912</v>
      </c>
      <c r="D18" s="93">
        <f>+[13]Sample!$F11</f>
        <v>65</v>
      </c>
      <c r="E18" s="93">
        <f>+[13]Sample!$P11</f>
        <v>65</v>
      </c>
      <c r="F18" s="247" t="str">
        <f>+[13]Sample!$J11</f>
        <v>CHECK</v>
      </c>
      <c r="G18" s="247">
        <f>+[13]Sample!$G11</f>
        <v>42911</v>
      </c>
      <c r="H18" s="247">
        <f>+[13]Sample!$H11</f>
        <v>42911</v>
      </c>
      <c r="I18" s="247">
        <f t="shared" si="6"/>
        <v>42911</v>
      </c>
      <c r="J18" s="247">
        <f>+[13]Sample!$L11</f>
        <v>42937</v>
      </c>
      <c r="K18" s="150">
        <f t="shared" si="7"/>
        <v>26</v>
      </c>
      <c r="L18" s="93">
        <f t="shared" si="8"/>
        <v>1690</v>
      </c>
      <c r="M18" s="247">
        <f>+[13]Sample!$M11</f>
        <v>42948</v>
      </c>
      <c r="N18" s="95">
        <f t="shared" si="9"/>
        <v>11</v>
      </c>
      <c r="O18" s="248">
        <f t="shared" si="10"/>
        <v>715</v>
      </c>
      <c r="P18" s="93"/>
      <c r="Q18" s="33"/>
      <c r="R18" s="33"/>
      <c r="S18" s="33"/>
      <c r="T18" s="33"/>
      <c r="U18" s="33"/>
    </row>
    <row r="19" spans="1:21">
      <c r="A19" s="94">
        <f t="shared" si="5"/>
        <v>11</v>
      </c>
      <c r="B19" s="93" t="str">
        <f>+[13]Sample!$A12</f>
        <v>AMBERS CLEANING LLC</v>
      </c>
      <c r="C19" s="247">
        <f>+[13]Sample!$D12</f>
        <v>42919</v>
      </c>
      <c r="D19" s="93">
        <f>+[13]Sample!$F12</f>
        <v>65</v>
      </c>
      <c r="E19" s="93">
        <f>+[13]Sample!$P12</f>
        <v>65</v>
      </c>
      <c r="F19" s="247" t="str">
        <f>+[13]Sample!$J12</f>
        <v>CHECK</v>
      </c>
      <c r="G19" s="247">
        <f>+[13]Sample!$G12</f>
        <v>42918</v>
      </c>
      <c r="H19" s="247">
        <f>+[13]Sample!$H12</f>
        <v>42918</v>
      </c>
      <c r="I19" s="247">
        <f t="shared" si="6"/>
        <v>42918</v>
      </c>
      <c r="J19" s="247">
        <f>+[13]Sample!$L12</f>
        <v>42944</v>
      </c>
      <c r="K19" s="150">
        <f t="shared" si="7"/>
        <v>26</v>
      </c>
      <c r="L19" s="93">
        <f t="shared" si="8"/>
        <v>1690</v>
      </c>
      <c r="M19" s="247">
        <f>+[13]Sample!$M12</f>
        <v>42951</v>
      </c>
      <c r="N19" s="95">
        <f t="shared" si="9"/>
        <v>7</v>
      </c>
      <c r="O19" s="248">
        <f t="shared" si="10"/>
        <v>455</v>
      </c>
      <c r="P19" s="93"/>
      <c r="Q19" s="33"/>
      <c r="R19" s="33"/>
      <c r="S19" s="33"/>
      <c r="T19" s="33"/>
      <c r="U19" s="33"/>
    </row>
    <row r="20" spans="1:21">
      <c r="A20" s="94">
        <f t="shared" si="5"/>
        <v>12</v>
      </c>
      <c r="B20" s="93" t="str">
        <f>+[13]Sample!$A13</f>
        <v>AMBERS CLEANING LLC</v>
      </c>
      <c r="C20" s="247">
        <f>+[13]Sample!$D13</f>
        <v>42997</v>
      </c>
      <c r="D20" s="93">
        <f>+[13]Sample!$F13</f>
        <v>239.15</v>
      </c>
      <c r="E20" s="93">
        <f>+[13]Sample!$P13</f>
        <v>239.15</v>
      </c>
      <c r="F20" s="247" t="str">
        <f>+[13]Sample!$J13</f>
        <v>CHECK</v>
      </c>
      <c r="G20" s="247">
        <f>+[13]Sample!$G13</f>
        <v>42997</v>
      </c>
      <c r="H20" s="247">
        <f>+[13]Sample!$H13</f>
        <v>42997</v>
      </c>
      <c r="I20" s="247">
        <f t="shared" si="6"/>
        <v>42997</v>
      </c>
      <c r="J20" s="247">
        <f>+[13]Sample!$L13</f>
        <v>43024</v>
      </c>
      <c r="K20" s="150">
        <f t="shared" si="7"/>
        <v>27</v>
      </c>
      <c r="L20" s="93">
        <f t="shared" si="8"/>
        <v>6457</v>
      </c>
      <c r="M20" s="247">
        <f>+[13]Sample!$M13</f>
        <v>43032</v>
      </c>
      <c r="N20" s="95">
        <f t="shared" si="9"/>
        <v>8</v>
      </c>
      <c r="O20" s="248">
        <f t="shared" si="10"/>
        <v>1913</v>
      </c>
      <c r="P20" s="93"/>
      <c r="Q20" s="33"/>
      <c r="R20" s="33"/>
      <c r="S20" s="33"/>
      <c r="T20" s="33"/>
      <c r="U20" s="33"/>
    </row>
    <row r="21" spans="1:21">
      <c r="A21" s="94">
        <f t="shared" si="5"/>
        <v>13</v>
      </c>
      <c r="B21" s="93" t="str">
        <f>+[13]Sample!$A14</f>
        <v>AMBERS CLEANING LLC</v>
      </c>
      <c r="C21" s="247">
        <f>+[13]Sample!$D14</f>
        <v>43171</v>
      </c>
      <c r="D21" s="93">
        <f>+[13]Sample!$F14</f>
        <v>985</v>
      </c>
      <c r="E21" s="93">
        <f>+[13]Sample!$P14</f>
        <v>985</v>
      </c>
      <c r="F21" s="247" t="str">
        <f>+[13]Sample!$J14</f>
        <v>CHECK</v>
      </c>
      <c r="G21" s="247">
        <f>+[13]Sample!$G14</f>
        <v>43167</v>
      </c>
      <c r="H21" s="247">
        <f>+[13]Sample!$H14</f>
        <v>43167</v>
      </c>
      <c r="I21" s="247">
        <f t="shared" si="6"/>
        <v>43167</v>
      </c>
      <c r="J21" s="247">
        <f>+[13]Sample!$L14</f>
        <v>43196</v>
      </c>
      <c r="K21" s="150">
        <f t="shared" si="7"/>
        <v>29</v>
      </c>
      <c r="L21" s="93">
        <f t="shared" si="8"/>
        <v>28565</v>
      </c>
      <c r="M21" s="247">
        <f>+[13]Sample!$M14</f>
        <v>43207</v>
      </c>
      <c r="N21" s="95">
        <f t="shared" si="9"/>
        <v>11</v>
      </c>
      <c r="O21" s="248">
        <f t="shared" si="10"/>
        <v>10835</v>
      </c>
      <c r="P21" s="93"/>
      <c r="Q21" s="33"/>
      <c r="R21" s="33"/>
      <c r="S21" s="33"/>
      <c r="T21" s="33"/>
      <c r="U21" s="33"/>
    </row>
    <row r="22" spans="1:21">
      <c r="A22" s="94">
        <f t="shared" si="5"/>
        <v>14</v>
      </c>
      <c r="B22" s="93" t="str">
        <f>+[13]Sample!$A15</f>
        <v>Anderson, Bernie G Jr</v>
      </c>
      <c r="C22" s="247">
        <f>+[13]Sample!$D15</f>
        <v>42940</v>
      </c>
      <c r="D22" s="93">
        <f>+[13]Sample!$F15</f>
        <v>1489.2</v>
      </c>
      <c r="E22" s="93">
        <f>+[13]Sample!$P15</f>
        <v>1425.2</v>
      </c>
      <c r="F22" s="247" t="str">
        <f>+[13]Sample!$J15</f>
        <v>Direct Deposit</v>
      </c>
      <c r="G22" s="247">
        <f>+[13]Sample!$G15</f>
        <v>42905</v>
      </c>
      <c r="H22" s="247">
        <f>+[13]Sample!$H15</f>
        <v>42926</v>
      </c>
      <c r="I22" s="247">
        <f t="shared" si="6"/>
        <v>42915.5</v>
      </c>
      <c r="J22" s="247">
        <f>+[13]Sample!$L15</f>
        <v>42942</v>
      </c>
      <c r="K22" s="150">
        <f t="shared" si="7"/>
        <v>27</v>
      </c>
      <c r="L22" s="93">
        <f t="shared" si="8"/>
        <v>38480</v>
      </c>
      <c r="M22" s="247">
        <f>+[13]Sample!$M15</f>
        <v>42942</v>
      </c>
      <c r="N22" s="95">
        <f t="shared" si="9"/>
        <v>0</v>
      </c>
      <c r="O22" s="248">
        <f t="shared" si="10"/>
        <v>0</v>
      </c>
      <c r="P22" s="93"/>
      <c r="Q22" s="33"/>
      <c r="R22" s="33"/>
      <c r="S22" s="33"/>
      <c r="T22" s="33"/>
      <c r="U22" s="33"/>
    </row>
    <row r="23" spans="1:21">
      <c r="A23" s="94">
        <f t="shared" si="5"/>
        <v>15</v>
      </c>
      <c r="B23" s="93" t="str">
        <f>+[13]Sample!$A16</f>
        <v>Anderson, Bernie G Jr</v>
      </c>
      <c r="C23" s="247">
        <f>+[13]Sample!$D16</f>
        <v>43006</v>
      </c>
      <c r="D23" s="93">
        <f>+[13]Sample!$F16</f>
        <v>2223.65</v>
      </c>
      <c r="E23" s="93">
        <f>+[13]Sample!$P16</f>
        <v>2223.65</v>
      </c>
      <c r="F23" s="247" t="str">
        <f>+[13]Sample!$J16</f>
        <v>Direct Deposit</v>
      </c>
      <c r="G23" s="247">
        <f>+[13]Sample!$G16</f>
        <v>42958</v>
      </c>
      <c r="H23" s="247">
        <f>+[13]Sample!$H16</f>
        <v>43017</v>
      </c>
      <c r="I23" s="247">
        <f t="shared" si="6"/>
        <v>42987.5</v>
      </c>
      <c r="J23" s="247">
        <f>+[13]Sample!$L16</f>
        <v>43010</v>
      </c>
      <c r="K23" s="150">
        <f t="shared" si="7"/>
        <v>23</v>
      </c>
      <c r="L23" s="93">
        <f t="shared" si="8"/>
        <v>51144</v>
      </c>
      <c r="M23" s="247">
        <f>+[13]Sample!$M16</f>
        <v>43010</v>
      </c>
      <c r="N23" s="95">
        <f t="shared" si="9"/>
        <v>0</v>
      </c>
      <c r="O23" s="248">
        <f t="shared" si="10"/>
        <v>0</v>
      </c>
      <c r="P23" s="93"/>
      <c r="Q23" s="33"/>
      <c r="R23" s="33"/>
      <c r="S23" s="33"/>
      <c r="T23" s="33"/>
      <c r="U23" s="33"/>
    </row>
    <row r="24" spans="1:21">
      <c r="A24" s="94">
        <f t="shared" si="5"/>
        <v>16</v>
      </c>
      <c r="B24" s="93" t="str">
        <f>+[13]Sample!$A17</f>
        <v>Arnold, Robert H Jr</v>
      </c>
      <c r="C24" s="247">
        <f>+[13]Sample!$D17</f>
        <v>43237</v>
      </c>
      <c r="D24" s="93">
        <f>+[13]Sample!$F17</f>
        <v>2082.71</v>
      </c>
      <c r="E24" s="93">
        <f>+[13]Sample!$P17</f>
        <v>1933.97</v>
      </c>
      <c r="F24" s="247" t="str">
        <f>+[13]Sample!$J17</f>
        <v>Direct Deposit</v>
      </c>
      <c r="G24" s="247">
        <f>+[13]Sample!$G17</f>
        <v>43143</v>
      </c>
      <c r="H24" s="247">
        <f>+[13]Sample!$H17</f>
        <v>43555</v>
      </c>
      <c r="I24" s="247">
        <f t="shared" si="6"/>
        <v>43349</v>
      </c>
      <c r="J24" s="247">
        <f>+[13]Sample!$L17</f>
        <v>43238</v>
      </c>
      <c r="K24" s="150">
        <f t="shared" si="7"/>
        <v>-111</v>
      </c>
      <c r="L24" s="93">
        <f t="shared" si="8"/>
        <v>-214671</v>
      </c>
      <c r="M24" s="247">
        <f>+[13]Sample!$M17</f>
        <v>43238</v>
      </c>
      <c r="N24" s="95">
        <f t="shared" si="9"/>
        <v>0</v>
      </c>
      <c r="O24" s="248">
        <f t="shared" si="10"/>
        <v>0</v>
      </c>
      <c r="P24" s="93"/>
      <c r="Q24" s="33"/>
      <c r="R24" s="33"/>
      <c r="S24" s="33"/>
      <c r="T24" s="33"/>
      <c r="U24" s="33"/>
    </row>
    <row r="25" spans="1:21">
      <c r="A25" s="94">
        <f t="shared" si="5"/>
        <v>17</v>
      </c>
      <c r="B25" s="93" t="str">
        <f>+[13]Sample!$A18</f>
        <v>AT&amp;T</v>
      </c>
      <c r="C25" s="247">
        <f>+[13]Sample!$D18</f>
        <v>42917</v>
      </c>
      <c r="D25" s="93">
        <f>+[13]Sample!$F18</f>
        <v>133.46</v>
      </c>
      <c r="E25" s="93">
        <f>+[13]Sample!$P18</f>
        <v>133.46</v>
      </c>
      <c r="F25" s="247" t="str">
        <f>+[13]Sample!$J18</f>
        <v>CHECK</v>
      </c>
      <c r="G25" s="247">
        <f>+[13]Sample!$G18</f>
        <v>42939</v>
      </c>
      <c r="H25" s="247">
        <f>+[13]Sample!$H18</f>
        <v>42969</v>
      </c>
      <c r="I25" s="247">
        <f t="shared" si="6"/>
        <v>42954</v>
      </c>
      <c r="J25" s="247">
        <f>+[13]Sample!$L18</f>
        <v>42956</v>
      </c>
      <c r="K25" s="150">
        <f t="shared" si="7"/>
        <v>2</v>
      </c>
      <c r="L25" s="93">
        <f t="shared" si="8"/>
        <v>267</v>
      </c>
      <c r="M25" s="247">
        <f>+[13]Sample!$M18</f>
        <v>42964</v>
      </c>
      <c r="N25" s="95">
        <f t="shared" si="9"/>
        <v>8</v>
      </c>
      <c r="O25" s="248">
        <f t="shared" si="10"/>
        <v>1068</v>
      </c>
      <c r="P25" s="93"/>
      <c r="Q25" s="33"/>
      <c r="R25" s="33"/>
      <c r="S25" s="33"/>
      <c r="T25" s="33"/>
      <c r="U25" s="33"/>
    </row>
    <row r="26" spans="1:21">
      <c r="A26" s="94">
        <f t="shared" si="5"/>
        <v>18</v>
      </c>
      <c r="B26" s="93" t="str">
        <f>+[13]Sample!$A19</f>
        <v>AT&amp;T</v>
      </c>
      <c r="C26" s="247">
        <f>+[13]Sample!$D19</f>
        <v>43065</v>
      </c>
      <c r="D26" s="93">
        <f>+[13]Sample!$F19</f>
        <v>185.86</v>
      </c>
      <c r="E26" s="93">
        <f>+[13]Sample!$P19</f>
        <v>185.86</v>
      </c>
      <c r="F26" s="247" t="str">
        <f>+[13]Sample!$J19</f>
        <v>CHECK</v>
      </c>
      <c r="G26" s="247">
        <f>+[13]Sample!$G19</f>
        <v>43065</v>
      </c>
      <c r="H26" s="247">
        <f>+[13]Sample!$H19</f>
        <v>43094</v>
      </c>
      <c r="I26" s="247">
        <f t="shared" si="6"/>
        <v>43079.5</v>
      </c>
      <c r="J26" s="247">
        <f>+[13]Sample!$L19</f>
        <v>43110</v>
      </c>
      <c r="K26" s="150">
        <f t="shared" si="7"/>
        <v>31</v>
      </c>
      <c r="L26" s="93">
        <f t="shared" si="8"/>
        <v>5762</v>
      </c>
      <c r="M26" s="247">
        <f>+[13]Sample!$M19</f>
        <v>43122</v>
      </c>
      <c r="N26" s="95">
        <f t="shared" si="9"/>
        <v>12</v>
      </c>
      <c r="O26" s="248">
        <f t="shared" si="10"/>
        <v>2230</v>
      </c>
      <c r="P26" s="93"/>
      <c r="Q26" s="33"/>
      <c r="R26" s="33"/>
      <c r="S26" s="33"/>
      <c r="T26" s="33"/>
      <c r="U26" s="33"/>
    </row>
    <row r="27" spans="1:21">
      <c r="A27" s="94">
        <f t="shared" si="5"/>
        <v>19</v>
      </c>
      <c r="B27" s="93" t="str">
        <f>+[13]Sample!$A20</f>
        <v>AT&amp;T</v>
      </c>
      <c r="C27" s="247">
        <f>+[13]Sample!$D20</f>
        <v>42973</v>
      </c>
      <c r="D27" s="93">
        <f>+[13]Sample!$F20</f>
        <v>154.32</v>
      </c>
      <c r="E27" s="93">
        <f>+[13]Sample!$P20</f>
        <v>154.32</v>
      </c>
      <c r="F27" s="247" t="str">
        <f>+[13]Sample!$J20</f>
        <v>CHECK</v>
      </c>
      <c r="G27" s="247">
        <f>+[13]Sample!$G20</f>
        <v>42973</v>
      </c>
      <c r="H27" s="247">
        <f>+[13]Sample!$H20</f>
        <v>43003</v>
      </c>
      <c r="I27" s="247">
        <f t="shared" si="6"/>
        <v>42988</v>
      </c>
      <c r="J27" s="247">
        <f>+[13]Sample!$L20</f>
        <v>42991</v>
      </c>
      <c r="K27" s="150">
        <f t="shared" si="7"/>
        <v>3</v>
      </c>
      <c r="L27" s="93">
        <f t="shared" si="8"/>
        <v>463</v>
      </c>
      <c r="M27" s="247">
        <f>+[13]Sample!$M20</f>
        <v>43003</v>
      </c>
      <c r="N27" s="95">
        <f t="shared" si="9"/>
        <v>12</v>
      </c>
      <c r="O27" s="248">
        <f t="shared" si="10"/>
        <v>1852</v>
      </c>
      <c r="P27" s="93"/>
      <c r="Q27" s="33"/>
      <c r="R27" s="33"/>
      <c r="S27" s="33"/>
      <c r="T27" s="33"/>
      <c r="U27" s="33"/>
    </row>
    <row r="28" spans="1:21">
      <c r="A28" s="94">
        <f t="shared" si="5"/>
        <v>20</v>
      </c>
      <c r="B28" s="93" t="str">
        <f>+[13]Sample!$A21</f>
        <v>AT&amp;T</v>
      </c>
      <c r="C28" s="247">
        <f>+[13]Sample!$D21</f>
        <v>43185</v>
      </c>
      <c r="D28" s="93">
        <f>+[13]Sample!$F21</f>
        <v>588.82000000000005</v>
      </c>
      <c r="E28" s="93">
        <f>+[13]Sample!$P21</f>
        <v>588.82000000000005</v>
      </c>
      <c r="F28" s="247" t="str">
        <f>+[13]Sample!$J21</f>
        <v>CHECK</v>
      </c>
      <c r="G28" s="247">
        <f>+[13]Sample!$G21</f>
        <v>43185</v>
      </c>
      <c r="H28" s="247">
        <f>+[13]Sample!$H21</f>
        <v>43215</v>
      </c>
      <c r="I28" s="247">
        <f t="shared" si="6"/>
        <v>43200</v>
      </c>
      <c r="J28" s="247">
        <f>+[13]Sample!$L21</f>
        <v>43201</v>
      </c>
      <c r="K28" s="150">
        <f t="shared" si="7"/>
        <v>1</v>
      </c>
      <c r="L28" s="93">
        <f t="shared" si="8"/>
        <v>589</v>
      </c>
      <c r="M28" s="247">
        <f>+[13]Sample!$M21</f>
        <v>43215</v>
      </c>
      <c r="N28" s="95">
        <f t="shared" si="9"/>
        <v>14</v>
      </c>
      <c r="O28" s="248">
        <f t="shared" si="10"/>
        <v>8243</v>
      </c>
      <c r="P28" s="93"/>
      <c r="Q28" s="33"/>
      <c r="R28" s="33"/>
      <c r="S28" s="33"/>
      <c r="T28" s="33"/>
      <c r="U28" s="33"/>
    </row>
    <row r="29" spans="1:21">
      <c r="A29" s="94">
        <f t="shared" si="5"/>
        <v>21</v>
      </c>
      <c r="B29" s="93" t="str">
        <f>+[13]Sample!$A22</f>
        <v>AT&amp;T</v>
      </c>
      <c r="C29" s="247">
        <f>+[13]Sample!$D22</f>
        <v>43157</v>
      </c>
      <c r="D29" s="93">
        <f>+[13]Sample!$F22</f>
        <v>262.77</v>
      </c>
      <c r="E29" s="93">
        <f>+[13]Sample!$P22</f>
        <v>262.77</v>
      </c>
      <c r="F29" s="247" t="str">
        <f>+[13]Sample!$J22</f>
        <v>CHECK</v>
      </c>
      <c r="G29" s="247">
        <f>+[13]Sample!$G22</f>
        <v>43157</v>
      </c>
      <c r="H29" s="247">
        <f>+[13]Sample!$H22</f>
        <v>43184</v>
      </c>
      <c r="I29" s="247">
        <f t="shared" si="6"/>
        <v>43170.5</v>
      </c>
      <c r="J29" s="247">
        <f>+[13]Sample!$L22</f>
        <v>43168</v>
      </c>
      <c r="K29" s="150">
        <f t="shared" si="7"/>
        <v>-3</v>
      </c>
      <c r="L29" s="93">
        <f t="shared" si="8"/>
        <v>-788</v>
      </c>
      <c r="M29" s="247">
        <f>+[13]Sample!$M22</f>
        <v>43189</v>
      </c>
      <c r="N29" s="95">
        <f t="shared" si="9"/>
        <v>21</v>
      </c>
      <c r="O29" s="248">
        <f t="shared" si="10"/>
        <v>5518</v>
      </c>
      <c r="P29" s="93"/>
      <c r="Q29" s="33"/>
      <c r="R29" s="33"/>
      <c r="S29" s="33"/>
      <c r="T29" s="33"/>
      <c r="U29" s="33"/>
    </row>
    <row r="30" spans="1:21">
      <c r="A30" s="94">
        <f t="shared" si="5"/>
        <v>22</v>
      </c>
      <c r="B30" s="93" t="str">
        <f>+[13]Sample!$A23</f>
        <v>AT&amp;T</v>
      </c>
      <c r="C30" s="247">
        <f>+[13]Sample!$D23</f>
        <v>43246</v>
      </c>
      <c r="D30" s="93">
        <f>+[13]Sample!$F23</f>
        <v>1201.96</v>
      </c>
      <c r="E30" s="93">
        <f>+[13]Sample!$P23</f>
        <v>1201.96</v>
      </c>
      <c r="F30" s="247" t="str">
        <f>+[13]Sample!$J23</f>
        <v>CHECK</v>
      </c>
      <c r="G30" s="247">
        <f>+[13]Sample!$G23</f>
        <v>43246</v>
      </c>
      <c r="H30" s="247">
        <f>+[13]Sample!$H23</f>
        <v>43276</v>
      </c>
      <c r="I30" s="247">
        <f t="shared" si="6"/>
        <v>43261</v>
      </c>
      <c r="J30" s="247">
        <f>+[13]Sample!$L23</f>
        <v>43269</v>
      </c>
      <c r="K30" s="150">
        <f t="shared" si="7"/>
        <v>8</v>
      </c>
      <c r="L30" s="93">
        <f t="shared" si="8"/>
        <v>9616</v>
      </c>
      <c r="M30" s="247">
        <f>+[13]Sample!$M23</f>
        <v>43280</v>
      </c>
      <c r="N30" s="95">
        <f t="shared" si="9"/>
        <v>11</v>
      </c>
      <c r="O30" s="248">
        <f t="shared" si="10"/>
        <v>13222</v>
      </c>
      <c r="P30" s="93"/>
      <c r="Q30" s="33"/>
      <c r="R30" s="33"/>
      <c r="S30" s="33"/>
      <c r="T30" s="33"/>
      <c r="U30" s="33"/>
    </row>
    <row r="31" spans="1:21">
      <c r="A31" s="94">
        <f t="shared" si="5"/>
        <v>23</v>
      </c>
      <c r="B31" s="93" t="str">
        <f>+[13]Sample!$A24</f>
        <v>AT&amp;T</v>
      </c>
      <c r="C31" s="247">
        <f>+[13]Sample!$D24</f>
        <v>43034</v>
      </c>
      <c r="D31" s="93">
        <f>+[13]Sample!$F24</f>
        <v>1103.29</v>
      </c>
      <c r="E31" s="93">
        <f>+[13]Sample!$P24</f>
        <v>1103.29</v>
      </c>
      <c r="F31" s="247" t="str">
        <f>+[13]Sample!$J24</f>
        <v>CHECK</v>
      </c>
      <c r="G31" s="247">
        <f>+[13]Sample!$G24</f>
        <v>43034</v>
      </c>
      <c r="H31" s="247">
        <f>+[13]Sample!$H24</f>
        <v>43064</v>
      </c>
      <c r="I31" s="247">
        <f t="shared" si="6"/>
        <v>43049</v>
      </c>
      <c r="J31" s="247">
        <f>+[13]Sample!$L24</f>
        <v>43054</v>
      </c>
      <c r="K31" s="150">
        <f t="shared" si="7"/>
        <v>5</v>
      </c>
      <c r="L31" s="93">
        <f t="shared" si="8"/>
        <v>5516</v>
      </c>
      <c r="M31" s="247">
        <f>+[13]Sample!$M24</f>
        <v>43063</v>
      </c>
      <c r="N31" s="95">
        <f t="shared" si="9"/>
        <v>9</v>
      </c>
      <c r="O31" s="248">
        <f t="shared" si="10"/>
        <v>9930</v>
      </c>
      <c r="P31" s="93"/>
      <c r="Q31" s="33"/>
      <c r="R31" s="33"/>
      <c r="S31" s="33"/>
      <c r="T31" s="33"/>
      <c r="U31" s="33"/>
    </row>
    <row r="32" spans="1:21">
      <c r="A32" s="94">
        <f t="shared" si="5"/>
        <v>24</v>
      </c>
      <c r="B32" s="93" t="str">
        <f>+[13]Sample!$A25</f>
        <v>AT&amp;T</v>
      </c>
      <c r="C32" s="247">
        <f>+[13]Sample!$D25</f>
        <v>42942</v>
      </c>
      <c r="D32" s="93">
        <f>+[13]Sample!$F25</f>
        <v>153.91999999999999</v>
      </c>
      <c r="E32" s="93">
        <f>+[13]Sample!$P25</f>
        <v>153.91999999999999</v>
      </c>
      <c r="F32" s="247" t="str">
        <f>+[13]Sample!$J25</f>
        <v>CHECK</v>
      </c>
      <c r="G32" s="247">
        <f>+[13]Sample!$G25</f>
        <v>42942</v>
      </c>
      <c r="H32" s="247">
        <f>+[13]Sample!$H25</f>
        <v>42972</v>
      </c>
      <c r="I32" s="247">
        <f t="shared" si="6"/>
        <v>42957</v>
      </c>
      <c r="J32" s="247">
        <f>+[13]Sample!$L25</f>
        <v>42963</v>
      </c>
      <c r="K32" s="150">
        <f t="shared" si="7"/>
        <v>6</v>
      </c>
      <c r="L32" s="93">
        <f t="shared" si="8"/>
        <v>924</v>
      </c>
      <c r="M32" s="247">
        <f>+[13]Sample!$M25</f>
        <v>42969</v>
      </c>
      <c r="N32" s="95">
        <f t="shared" si="9"/>
        <v>6</v>
      </c>
      <c r="O32" s="248">
        <f t="shared" si="10"/>
        <v>924</v>
      </c>
      <c r="P32" s="93"/>
      <c r="Q32" s="33"/>
      <c r="R32" s="33"/>
      <c r="S32" s="33"/>
      <c r="T32" s="33"/>
      <c r="U32" s="33"/>
    </row>
    <row r="33" spans="1:21">
      <c r="A33" s="94">
        <f t="shared" si="5"/>
        <v>25</v>
      </c>
      <c r="B33" s="93" t="str">
        <f>+[13]Sample!$A26</f>
        <v>AT&amp;T</v>
      </c>
      <c r="C33" s="247">
        <f>+[13]Sample!$D26</f>
        <v>42912</v>
      </c>
      <c r="D33" s="93">
        <f>+[13]Sample!$F26</f>
        <v>410.51</v>
      </c>
      <c r="E33" s="93">
        <f>+[13]Sample!$P26</f>
        <v>410.51</v>
      </c>
      <c r="F33" s="247" t="str">
        <f>+[13]Sample!$J26</f>
        <v>CHECK</v>
      </c>
      <c r="G33" s="247">
        <f>+[13]Sample!$G26</f>
        <v>42912</v>
      </c>
      <c r="H33" s="247">
        <f>+[13]Sample!$H26</f>
        <v>42941</v>
      </c>
      <c r="I33" s="247">
        <f t="shared" si="6"/>
        <v>42926.5</v>
      </c>
      <c r="J33" s="247">
        <f>+[13]Sample!$L26</f>
        <v>42942</v>
      </c>
      <c r="K33" s="150">
        <f t="shared" si="7"/>
        <v>16</v>
      </c>
      <c r="L33" s="93">
        <f t="shared" si="8"/>
        <v>6568</v>
      </c>
      <c r="M33" s="247">
        <f>+[13]Sample!$M26</f>
        <v>42949</v>
      </c>
      <c r="N33" s="95">
        <f t="shared" si="9"/>
        <v>7</v>
      </c>
      <c r="O33" s="248">
        <f t="shared" si="10"/>
        <v>2874</v>
      </c>
      <c r="P33" s="93"/>
      <c r="Q33" s="33"/>
      <c r="R33" s="33"/>
      <c r="S33" s="33"/>
      <c r="T33" s="33"/>
      <c r="U33" s="33"/>
    </row>
    <row r="34" spans="1:21">
      <c r="A34" s="94">
        <f t="shared" si="5"/>
        <v>26</v>
      </c>
      <c r="B34" s="93" t="str">
        <f>+[13]Sample!$A27</f>
        <v>AT&amp;T</v>
      </c>
      <c r="C34" s="247">
        <f>+[13]Sample!$D27</f>
        <v>42942</v>
      </c>
      <c r="D34" s="93">
        <f>+[13]Sample!$F27</f>
        <v>377.87</v>
      </c>
      <c r="E34" s="93">
        <f>+[13]Sample!$P27</f>
        <v>377.87</v>
      </c>
      <c r="F34" s="247" t="str">
        <f>+[13]Sample!$J27</f>
        <v>CHECK</v>
      </c>
      <c r="G34" s="247">
        <f>+[13]Sample!$G27</f>
        <v>42942</v>
      </c>
      <c r="H34" s="247">
        <f>+[13]Sample!$H27</f>
        <v>42972</v>
      </c>
      <c r="I34" s="247">
        <f t="shared" si="6"/>
        <v>42957</v>
      </c>
      <c r="J34" s="247">
        <f>+[13]Sample!$L27</f>
        <v>42942</v>
      </c>
      <c r="K34" s="150">
        <f t="shared" si="7"/>
        <v>-15</v>
      </c>
      <c r="L34" s="93">
        <f t="shared" si="8"/>
        <v>-5668</v>
      </c>
      <c r="M34" s="247">
        <f>+[13]Sample!$M27</f>
        <v>42949</v>
      </c>
      <c r="N34" s="95">
        <f t="shared" si="9"/>
        <v>7</v>
      </c>
      <c r="O34" s="248">
        <f t="shared" si="10"/>
        <v>2645</v>
      </c>
      <c r="P34" s="93"/>
      <c r="Q34" s="33"/>
      <c r="R34" s="33"/>
      <c r="S34" s="33"/>
      <c r="T34" s="33"/>
      <c r="U34" s="33"/>
    </row>
    <row r="35" spans="1:21">
      <c r="A35" s="94">
        <f t="shared" si="5"/>
        <v>27</v>
      </c>
      <c r="B35" s="93" t="str">
        <f>+[13]Sample!$A28</f>
        <v>AT&amp;T</v>
      </c>
      <c r="C35" s="247">
        <f>+[13]Sample!$D28</f>
        <v>43240</v>
      </c>
      <c r="D35" s="93">
        <f>+[13]Sample!$F28</f>
        <v>111.94</v>
      </c>
      <c r="E35" s="93">
        <f>+[13]Sample!$P28</f>
        <v>111.94</v>
      </c>
      <c r="F35" s="247" t="str">
        <f>+[13]Sample!$J28</f>
        <v>CHECK</v>
      </c>
      <c r="G35" s="247">
        <f>+[13]Sample!$G28</f>
        <v>43240</v>
      </c>
      <c r="H35" s="247">
        <f>+[13]Sample!$H28</f>
        <v>43270</v>
      </c>
      <c r="I35" s="247">
        <f t="shared" si="6"/>
        <v>43255</v>
      </c>
      <c r="J35" s="247">
        <f>+[13]Sample!$L28</f>
        <v>43257</v>
      </c>
      <c r="K35" s="150">
        <f t="shared" si="7"/>
        <v>2</v>
      </c>
      <c r="L35" s="93">
        <f t="shared" si="8"/>
        <v>224</v>
      </c>
      <c r="M35" s="247">
        <f>+[13]Sample!$M28</f>
        <v>43264</v>
      </c>
      <c r="N35" s="95">
        <f t="shared" si="9"/>
        <v>7</v>
      </c>
      <c r="O35" s="248">
        <f t="shared" si="10"/>
        <v>784</v>
      </c>
      <c r="P35" s="93"/>
      <c r="Q35" s="33"/>
      <c r="R35" s="33"/>
      <c r="S35" s="33"/>
      <c r="T35" s="33"/>
      <c r="U35" s="33"/>
    </row>
    <row r="36" spans="1:21">
      <c r="A36" s="94">
        <f t="shared" si="5"/>
        <v>28</v>
      </c>
      <c r="B36" s="93" t="str">
        <f>+[13]Sample!$A29</f>
        <v>AT&amp;T MOBILITY</v>
      </c>
      <c r="C36" s="247">
        <f>+[13]Sample!$D29</f>
        <v>43247</v>
      </c>
      <c r="D36" s="93">
        <f>+[13]Sample!$F29</f>
        <v>19792.57</v>
      </c>
      <c r="E36" s="93">
        <f>+[13]Sample!$P29</f>
        <v>11359.15</v>
      </c>
      <c r="F36" s="247" t="str">
        <f>+[13]Sample!$J29</f>
        <v>CHECK</v>
      </c>
      <c r="G36" s="247">
        <f>+[13]Sample!$G29</f>
        <v>43247</v>
      </c>
      <c r="H36" s="247">
        <f>+[13]Sample!$H29</f>
        <v>43277</v>
      </c>
      <c r="I36" s="247">
        <f t="shared" si="6"/>
        <v>43262</v>
      </c>
      <c r="J36" s="247">
        <f>+[13]Sample!$L29</f>
        <v>43252</v>
      </c>
      <c r="K36" s="150">
        <f t="shared" si="7"/>
        <v>-10</v>
      </c>
      <c r="L36" s="93">
        <f t="shared" si="8"/>
        <v>-113592</v>
      </c>
      <c r="M36" s="247">
        <f>+[13]Sample!$M29</f>
        <v>43262</v>
      </c>
      <c r="N36" s="95">
        <f t="shared" si="9"/>
        <v>10</v>
      </c>
      <c r="O36" s="248">
        <f t="shared" si="10"/>
        <v>113592</v>
      </c>
      <c r="P36" s="93"/>
      <c r="Q36" s="33"/>
      <c r="R36" s="33"/>
      <c r="S36" s="33"/>
      <c r="T36" s="33"/>
      <c r="U36" s="33"/>
    </row>
    <row r="37" spans="1:21">
      <c r="A37" s="94">
        <f t="shared" si="5"/>
        <v>29</v>
      </c>
      <c r="B37" s="93" t="str">
        <f>+[13]Sample!$A30</f>
        <v>ATMOS ENERGY CORPORATION</v>
      </c>
      <c r="C37" s="247">
        <f>+[13]Sample!$D30</f>
        <v>43236</v>
      </c>
      <c r="D37" s="93">
        <f>+[13]Sample!$F30</f>
        <v>76.75</v>
      </c>
      <c r="E37" s="93">
        <f>+[13]Sample!$P30</f>
        <v>76.75</v>
      </c>
      <c r="F37" s="247" t="str">
        <f>+[13]Sample!$J30</f>
        <v>CHECK</v>
      </c>
      <c r="G37" s="247">
        <f>+[13]Sample!$G30</f>
        <v>43208</v>
      </c>
      <c r="H37" s="247">
        <f>+[13]Sample!$H30</f>
        <v>43236</v>
      </c>
      <c r="I37" s="247">
        <f t="shared" si="6"/>
        <v>43222</v>
      </c>
      <c r="J37" s="247">
        <f>+[13]Sample!$L30</f>
        <v>43245</v>
      </c>
      <c r="K37" s="150">
        <f t="shared" si="7"/>
        <v>23</v>
      </c>
      <c r="L37" s="93">
        <f t="shared" si="8"/>
        <v>1765</v>
      </c>
      <c r="M37" s="247">
        <f>+[13]Sample!$M30</f>
        <v>43252</v>
      </c>
      <c r="N37" s="95">
        <f t="shared" si="9"/>
        <v>7</v>
      </c>
      <c r="O37" s="248">
        <f t="shared" si="10"/>
        <v>537</v>
      </c>
      <c r="P37" s="93"/>
      <c r="Q37" s="33"/>
      <c r="R37" s="33"/>
      <c r="S37" s="33"/>
      <c r="T37" s="33"/>
      <c r="U37" s="33"/>
    </row>
    <row r="38" spans="1:21">
      <c r="A38" s="94">
        <f t="shared" si="5"/>
        <v>30</v>
      </c>
      <c r="B38" s="93" t="str">
        <f>+[13]Sample!$A31</f>
        <v>ATMOS ENERGY CORPORATION</v>
      </c>
      <c r="C38" s="247">
        <f>+[13]Sample!$D31</f>
        <v>43180</v>
      </c>
      <c r="D38" s="93">
        <f>+[13]Sample!$F31</f>
        <v>186.11</v>
      </c>
      <c r="E38" s="93">
        <f>+[13]Sample!$P31</f>
        <v>186.11</v>
      </c>
      <c r="F38" s="247" t="str">
        <f>+[13]Sample!$J31</f>
        <v>CHECK</v>
      </c>
      <c r="G38" s="247">
        <f>+[13]Sample!$G31</f>
        <v>43152</v>
      </c>
      <c r="H38" s="247">
        <f>+[13]Sample!$H31</f>
        <v>43180</v>
      </c>
      <c r="I38" s="247">
        <f t="shared" si="6"/>
        <v>43166</v>
      </c>
      <c r="J38" s="247">
        <f>+[13]Sample!$L31</f>
        <v>43192</v>
      </c>
      <c r="K38" s="150">
        <f t="shared" si="7"/>
        <v>26</v>
      </c>
      <c r="L38" s="93">
        <f t="shared" si="8"/>
        <v>4839</v>
      </c>
      <c r="M38" s="247">
        <f>+[13]Sample!$M31</f>
        <v>43195</v>
      </c>
      <c r="N38" s="95">
        <f t="shared" si="9"/>
        <v>3</v>
      </c>
      <c r="O38" s="248">
        <f t="shared" si="10"/>
        <v>558</v>
      </c>
      <c r="P38" s="93"/>
      <c r="Q38" s="33"/>
      <c r="R38" s="33"/>
      <c r="S38" s="33"/>
      <c r="T38" s="33"/>
      <c r="U38" s="33"/>
    </row>
    <row r="39" spans="1:21">
      <c r="A39" s="94">
        <f t="shared" si="5"/>
        <v>31</v>
      </c>
      <c r="B39" s="93" t="str">
        <f>+[13]Sample!$A32</f>
        <v>ATMOS ENERGY CORPORATION</v>
      </c>
      <c r="C39" s="247">
        <f>+[13]Sample!$D32</f>
        <v>43042</v>
      </c>
      <c r="D39" s="93">
        <f>+[13]Sample!$F32</f>
        <v>24.15</v>
      </c>
      <c r="E39" s="93">
        <f>+[13]Sample!$P32</f>
        <v>24.15</v>
      </c>
      <c r="F39" s="247" t="str">
        <f>+[13]Sample!$J32</f>
        <v>CHECK</v>
      </c>
      <c r="G39" s="247">
        <f>+[13]Sample!$G32</f>
        <v>43013</v>
      </c>
      <c r="H39" s="247">
        <f>+[13]Sample!$H32</f>
        <v>43042</v>
      </c>
      <c r="I39" s="247">
        <f t="shared" si="6"/>
        <v>43027.5</v>
      </c>
      <c r="J39" s="247">
        <f>+[13]Sample!$L32</f>
        <v>43056</v>
      </c>
      <c r="K39" s="150">
        <f t="shared" si="7"/>
        <v>29</v>
      </c>
      <c r="L39" s="93">
        <f t="shared" si="8"/>
        <v>700</v>
      </c>
      <c r="M39" s="247">
        <f>+[13]Sample!$M32</f>
        <v>43060</v>
      </c>
      <c r="N39" s="95">
        <f t="shared" si="9"/>
        <v>4</v>
      </c>
      <c r="O39" s="248">
        <f t="shared" si="10"/>
        <v>97</v>
      </c>
      <c r="P39" s="93"/>
      <c r="Q39" s="33"/>
      <c r="R39" s="33"/>
      <c r="S39" s="33"/>
      <c r="T39" s="33"/>
      <c r="U39" s="33"/>
    </row>
    <row r="40" spans="1:21">
      <c r="A40" s="94">
        <f t="shared" si="5"/>
        <v>32</v>
      </c>
      <c r="B40" s="93" t="str">
        <f>+[13]Sample!$A33</f>
        <v>Austin, Timothy R (Ryan)</v>
      </c>
      <c r="C40" s="247">
        <f>+[13]Sample!$D33</f>
        <v>43187</v>
      </c>
      <c r="D40" s="93">
        <f>+[13]Sample!$F33</f>
        <v>612.6</v>
      </c>
      <c r="E40" s="93">
        <f>+[13]Sample!$P33</f>
        <v>477.44</v>
      </c>
      <c r="F40" s="247" t="str">
        <f>+[13]Sample!$J33</f>
        <v>Direct Deposit</v>
      </c>
      <c r="G40" s="247">
        <f>+[13]Sample!$G33</f>
        <v>43170</v>
      </c>
      <c r="H40" s="247">
        <f>+[13]Sample!$H33</f>
        <v>43182</v>
      </c>
      <c r="I40" s="247">
        <f t="shared" si="6"/>
        <v>43176</v>
      </c>
      <c r="J40" s="247">
        <f>+[13]Sample!$L33</f>
        <v>43194</v>
      </c>
      <c r="K40" s="150">
        <f t="shared" si="7"/>
        <v>18</v>
      </c>
      <c r="L40" s="93">
        <f t="shared" si="8"/>
        <v>8594</v>
      </c>
      <c r="M40" s="247">
        <f>+[13]Sample!$M33</f>
        <v>43194</v>
      </c>
      <c r="N40" s="95">
        <f t="shared" si="9"/>
        <v>0</v>
      </c>
      <c r="O40" s="248">
        <f t="shared" si="10"/>
        <v>0</v>
      </c>
      <c r="P40" s="93"/>
      <c r="Q40" s="33"/>
      <c r="R40" s="33"/>
      <c r="S40" s="33"/>
      <c r="T40" s="33"/>
      <c r="U40" s="33"/>
    </row>
    <row r="41" spans="1:21">
      <c r="A41" s="94">
        <f t="shared" si="5"/>
        <v>33</v>
      </c>
      <c r="B41" s="93" t="str">
        <f>+[13]Sample!$A34</f>
        <v>Austin, Timothy R (Ryan)</v>
      </c>
      <c r="C41" s="247">
        <f>+[13]Sample!$D34</f>
        <v>43213</v>
      </c>
      <c r="D41" s="93">
        <f>+[13]Sample!$F34</f>
        <v>387.51</v>
      </c>
      <c r="E41" s="93">
        <f>+[13]Sample!$P34</f>
        <v>331.37</v>
      </c>
      <c r="F41" s="247" t="str">
        <f>+[13]Sample!$J34</f>
        <v>Direct Deposit</v>
      </c>
      <c r="G41" s="247">
        <f>+[13]Sample!$G34</f>
        <v>43206</v>
      </c>
      <c r="H41" s="247">
        <f>+[13]Sample!$H34</f>
        <v>43210</v>
      </c>
      <c r="I41" s="247">
        <f t="shared" si="6"/>
        <v>43208</v>
      </c>
      <c r="J41" s="247">
        <f>+[13]Sample!$L34</f>
        <v>43215</v>
      </c>
      <c r="K41" s="150">
        <f t="shared" si="7"/>
        <v>7</v>
      </c>
      <c r="L41" s="93">
        <f t="shared" si="8"/>
        <v>2320</v>
      </c>
      <c r="M41" s="247">
        <f>+[13]Sample!$M34</f>
        <v>43215</v>
      </c>
      <c r="N41" s="95">
        <f t="shared" si="9"/>
        <v>0</v>
      </c>
      <c r="O41" s="248">
        <f t="shared" si="10"/>
        <v>0</v>
      </c>
      <c r="P41" s="93"/>
      <c r="Q41" s="33"/>
      <c r="R41" s="33"/>
      <c r="S41" s="33"/>
      <c r="T41" s="33"/>
      <c r="U41" s="33"/>
    </row>
    <row r="42" spans="1:21">
      <c r="A42" s="94">
        <f t="shared" si="5"/>
        <v>34</v>
      </c>
      <c r="B42" s="93" t="str">
        <f>+[13]Sample!$A35</f>
        <v>AUTOMOTIVE RESOURCES INTERNATIONAL</v>
      </c>
      <c r="C42" s="247">
        <f>+[13]Sample!$D35</f>
        <v>43074</v>
      </c>
      <c r="D42" s="93">
        <f>+[13]Sample!$F35</f>
        <v>458617.12</v>
      </c>
      <c r="E42" s="93">
        <f>+[13]Sample!$P35</f>
        <v>34758.879999999997</v>
      </c>
      <c r="F42" s="247" t="str">
        <f>+[13]Sample!$J35</f>
        <v>Direct Deposit</v>
      </c>
      <c r="G42" s="247">
        <f>+[13]Sample!$G35</f>
        <v>43040</v>
      </c>
      <c r="H42" s="247">
        <f>+[13]Sample!$H35</f>
        <v>43069</v>
      </c>
      <c r="I42" s="247">
        <f t="shared" si="6"/>
        <v>43054.5</v>
      </c>
      <c r="J42" s="247">
        <f>+[13]Sample!$L35</f>
        <v>43075</v>
      </c>
      <c r="K42" s="150">
        <f t="shared" si="7"/>
        <v>21</v>
      </c>
      <c r="L42" s="93">
        <f t="shared" si="8"/>
        <v>729936</v>
      </c>
      <c r="M42" s="247">
        <f>+[13]Sample!$M35</f>
        <v>43075</v>
      </c>
      <c r="N42" s="95">
        <f t="shared" si="9"/>
        <v>0</v>
      </c>
      <c r="O42" s="248">
        <f t="shared" si="10"/>
        <v>0</v>
      </c>
      <c r="P42" s="93"/>
      <c r="Q42" s="33"/>
      <c r="R42" s="33"/>
      <c r="S42" s="33"/>
      <c r="T42" s="33"/>
      <c r="U42" s="33"/>
    </row>
    <row r="43" spans="1:21">
      <c r="A43" s="94">
        <f t="shared" si="5"/>
        <v>35</v>
      </c>
      <c r="B43" s="93" t="str">
        <f>+[13]Sample!$A36</f>
        <v>BANK OF AMERICA</v>
      </c>
      <c r="C43" s="247">
        <f>+[13]Sample!$D36</f>
        <v>43116</v>
      </c>
      <c r="D43" s="93">
        <f>+[13]Sample!$F36</f>
        <v>819.34</v>
      </c>
      <c r="E43" s="93">
        <f>+[13]Sample!$P36</f>
        <v>44.68</v>
      </c>
      <c r="F43" s="247" t="str">
        <f>+[13]Sample!$J36</f>
        <v>EFT</v>
      </c>
      <c r="G43" s="247">
        <f>+[13]Sample!$G36</f>
        <v>43076</v>
      </c>
      <c r="H43" s="247">
        <f>+[13]Sample!$H36</f>
        <v>43109</v>
      </c>
      <c r="I43" s="247">
        <f t="shared" si="6"/>
        <v>43092.5</v>
      </c>
      <c r="J43" s="247">
        <f>+[13]Sample!$L36</f>
        <v>43130</v>
      </c>
      <c r="K43" s="150">
        <f t="shared" si="7"/>
        <v>38</v>
      </c>
      <c r="L43" s="93">
        <f t="shared" si="8"/>
        <v>1698</v>
      </c>
      <c r="M43" s="247">
        <f>+[13]Sample!$M36</f>
        <v>43130</v>
      </c>
      <c r="N43" s="95">
        <f t="shared" si="9"/>
        <v>0</v>
      </c>
      <c r="O43" s="248">
        <f t="shared" si="10"/>
        <v>0</v>
      </c>
      <c r="P43" s="93"/>
      <c r="Q43" s="33"/>
      <c r="R43" s="33"/>
      <c r="S43" s="33"/>
      <c r="T43" s="33"/>
      <c r="U43" s="33"/>
    </row>
    <row r="44" spans="1:21">
      <c r="A44" s="94">
        <f t="shared" si="5"/>
        <v>36</v>
      </c>
      <c r="B44" s="93" t="str">
        <f>+[13]Sample!$A37</f>
        <v>BANK OF AMERICA</v>
      </c>
      <c r="C44" s="247">
        <f>+[13]Sample!$D37</f>
        <v>43024</v>
      </c>
      <c r="D44" s="93">
        <f>+[13]Sample!$F37</f>
        <v>901.47</v>
      </c>
      <c r="E44" s="93">
        <f>+[13]Sample!$P37</f>
        <v>50.14</v>
      </c>
      <c r="F44" s="247" t="str">
        <f>+[13]Sample!$J37</f>
        <v>EFT</v>
      </c>
      <c r="G44" s="247">
        <f>+[13]Sample!$G37</f>
        <v>42984</v>
      </c>
      <c r="H44" s="247">
        <f>+[13]Sample!$H37</f>
        <v>42984</v>
      </c>
      <c r="I44" s="247">
        <f t="shared" si="6"/>
        <v>42984</v>
      </c>
      <c r="J44" s="247">
        <f>+[13]Sample!$L37</f>
        <v>43038</v>
      </c>
      <c r="K44" s="150">
        <f t="shared" si="7"/>
        <v>54</v>
      </c>
      <c r="L44" s="93">
        <f t="shared" si="8"/>
        <v>2708</v>
      </c>
      <c r="M44" s="247">
        <f>+[13]Sample!$M37</f>
        <v>43038</v>
      </c>
      <c r="N44" s="95">
        <f t="shared" si="9"/>
        <v>0</v>
      </c>
      <c r="O44" s="248">
        <f t="shared" si="10"/>
        <v>0</v>
      </c>
      <c r="P44" s="93"/>
      <c r="Q44" s="33"/>
      <c r="R44" s="33"/>
      <c r="S44" s="33"/>
      <c r="T44" s="33"/>
      <c r="U44" s="33"/>
    </row>
    <row r="45" spans="1:21">
      <c r="A45" s="94">
        <f t="shared" si="5"/>
        <v>37</v>
      </c>
      <c r="B45" s="93" t="str">
        <f>+[13]Sample!$A38</f>
        <v>BANK OF AMERICA</v>
      </c>
      <c r="C45" s="247">
        <f>+[13]Sample!$D38</f>
        <v>43085</v>
      </c>
      <c r="D45" s="93">
        <f>+[13]Sample!$F38</f>
        <v>2888.23</v>
      </c>
      <c r="E45" s="93">
        <f>+[13]Sample!$P38</f>
        <v>1551.62</v>
      </c>
      <c r="F45" s="247" t="str">
        <f>+[13]Sample!$J38</f>
        <v>EFT</v>
      </c>
      <c r="G45" s="247">
        <f>+[13]Sample!$G38</f>
        <v>43060</v>
      </c>
      <c r="H45" s="247">
        <f>+[13]Sample!$H38</f>
        <v>43083</v>
      </c>
      <c r="I45" s="247">
        <f t="shared" si="6"/>
        <v>43071.5</v>
      </c>
      <c r="J45" s="247">
        <f>+[13]Sample!$L38</f>
        <v>43098</v>
      </c>
      <c r="K45" s="150">
        <f t="shared" si="7"/>
        <v>27</v>
      </c>
      <c r="L45" s="93">
        <f t="shared" si="8"/>
        <v>41894</v>
      </c>
      <c r="M45" s="247">
        <f>+[13]Sample!$M38</f>
        <v>43098</v>
      </c>
      <c r="N45" s="95">
        <f t="shared" si="9"/>
        <v>0</v>
      </c>
      <c r="O45" s="248">
        <f t="shared" si="10"/>
        <v>0</v>
      </c>
      <c r="P45" s="93"/>
      <c r="Q45" s="33"/>
      <c r="R45" s="33"/>
      <c r="S45" s="33"/>
      <c r="T45" s="33"/>
      <c r="U45" s="33"/>
    </row>
    <row r="46" spans="1:21">
      <c r="A46" s="94">
        <f t="shared" si="5"/>
        <v>38</v>
      </c>
      <c r="B46" s="93" t="str">
        <f>+[13]Sample!$A39</f>
        <v>BANK OF AMERICA</v>
      </c>
      <c r="C46" s="247">
        <f>+[13]Sample!$D39</f>
        <v>43206</v>
      </c>
      <c r="D46" s="93">
        <f>+[13]Sample!$F39</f>
        <v>12.23</v>
      </c>
      <c r="E46" s="93">
        <f>+[13]Sample!$P39</f>
        <v>12.23</v>
      </c>
      <c r="F46" s="247" t="str">
        <f>+[13]Sample!$J39</f>
        <v>EFT</v>
      </c>
      <c r="G46" s="247">
        <f>+[13]Sample!$G39</f>
        <v>43196</v>
      </c>
      <c r="H46" s="247">
        <f>+[13]Sample!$H39</f>
        <v>43196</v>
      </c>
      <c r="I46" s="247">
        <f t="shared" si="6"/>
        <v>43196</v>
      </c>
      <c r="J46" s="247">
        <f>+[13]Sample!$L39</f>
        <v>43220</v>
      </c>
      <c r="K46" s="150">
        <f t="shared" si="7"/>
        <v>24</v>
      </c>
      <c r="L46" s="93">
        <f t="shared" si="8"/>
        <v>294</v>
      </c>
      <c r="M46" s="247">
        <f>+[13]Sample!$M39</f>
        <v>43220</v>
      </c>
      <c r="N46" s="95">
        <f t="shared" si="9"/>
        <v>0</v>
      </c>
      <c r="O46" s="248">
        <f t="shared" si="10"/>
        <v>0</v>
      </c>
      <c r="P46" s="93"/>
      <c r="Q46" s="33"/>
      <c r="R46" s="33"/>
      <c r="S46" s="33"/>
      <c r="T46" s="33"/>
      <c r="U46" s="33"/>
    </row>
    <row r="47" spans="1:21">
      <c r="A47" s="94">
        <f t="shared" si="5"/>
        <v>39</v>
      </c>
      <c r="B47" s="93" t="str">
        <f>+[13]Sample!$A40</f>
        <v>BANK OF AMERICA</v>
      </c>
      <c r="C47" s="247">
        <f>+[13]Sample!$D40</f>
        <v>43236</v>
      </c>
      <c r="D47" s="93">
        <f>+[13]Sample!$F40</f>
        <v>12.64</v>
      </c>
      <c r="E47" s="93">
        <f>+[13]Sample!$P40</f>
        <v>12.64</v>
      </c>
      <c r="F47" s="247" t="str">
        <f>+[13]Sample!$J40</f>
        <v>EFT</v>
      </c>
      <c r="G47" s="247">
        <f>+[13]Sample!$G40</f>
        <v>43217</v>
      </c>
      <c r="H47" s="247">
        <f>+[13]Sample!$H40</f>
        <v>43223</v>
      </c>
      <c r="I47" s="247">
        <f t="shared" si="6"/>
        <v>43220</v>
      </c>
      <c r="J47" s="247">
        <f>+[13]Sample!$L40</f>
        <v>43250</v>
      </c>
      <c r="K47" s="150">
        <f t="shared" si="7"/>
        <v>30</v>
      </c>
      <c r="L47" s="93">
        <f t="shared" si="8"/>
        <v>379</v>
      </c>
      <c r="M47" s="247">
        <f>+[13]Sample!$M40</f>
        <v>43250</v>
      </c>
      <c r="N47" s="95">
        <f t="shared" si="9"/>
        <v>0</v>
      </c>
      <c r="O47" s="248">
        <f t="shared" si="10"/>
        <v>0</v>
      </c>
      <c r="P47" s="93"/>
      <c r="Q47" s="33"/>
      <c r="R47" s="33"/>
      <c r="S47" s="33"/>
      <c r="T47" s="33"/>
      <c r="U47" s="33"/>
    </row>
    <row r="48" spans="1:21">
      <c r="A48" s="94">
        <f t="shared" si="5"/>
        <v>40</v>
      </c>
      <c r="B48" s="93" t="str">
        <f>+[13]Sample!$A41</f>
        <v>BANK OF AMERICA</v>
      </c>
      <c r="C48" s="247">
        <f>+[13]Sample!$D41</f>
        <v>43206</v>
      </c>
      <c r="D48" s="93">
        <f>+[13]Sample!$F41</f>
        <v>181.36</v>
      </c>
      <c r="E48" s="93">
        <f>+[13]Sample!$P41</f>
        <v>181.36</v>
      </c>
      <c r="F48" s="247" t="str">
        <f>+[13]Sample!$J41</f>
        <v>EFT</v>
      </c>
      <c r="G48" s="247">
        <f>+[13]Sample!$G41</f>
        <v>43180</v>
      </c>
      <c r="H48" s="247">
        <f>+[13]Sample!$H41</f>
        <v>43201</v>
      </c>
      <c r="I48" s="247">
        <f t="shared" si="6"/>
        <v>43190.5</v>
      </c>
      <c r="J48" s="247">
        <f>+[13]Sample!$L41</f>
        <v>43220</v>
      </c>
      <c r="K48" s="150">
        <f t="shared" si="7"/>
        <v>30</v>
      </c>
      <c r="L48" s="93">
        <f t="shared" si="8"/>
        <v>5441</v>
      </c>
      <c r="M48" s="247">
        <f>+[13]Sample!$M41</f>
        <v>43220</v>
      </c>
      <c r="N48" s="95">
        <f t="shared" si="9"/>
        <v>0</v>
      </c>
      <c r="O48" s="248">
        <f t="shared" si="10"/>
        <v>0</v>
      </c>
      <c r="P48" s="93"/>
      <c r="Q48" s="33"/>
      <c r="R48" s="33"/>
      <c r="S48" s="33"/>
      <c r="T48" s="33"/>
      <c r="U48" s="33"/>
    </row>
    <row r="49" spans="1:21">
      <c r="A49" s="94">
        <f t="shared" si="5"/>
        <v>41</v>
      </c>
      <c r="B49" s="93" t="str">
        <f>+[13]Sample!$A42</f>
        <v>BANK OF AMERICA</v>
      </c>
      <c r="C49" s="247">
        <f>+[13]Sample!$D42</f>
        <v>43267</v>
      </c>
      <c r="D49" s="93">
        <f>+[13]Sample!$F42</f>
        <v>152.27000000000001</v>
      </c>
      <c r="E49" s="93">
        <f>+[13]Sample!$P42</f>
        <v>44.04</v>
      </c>
      <c r="F49" s="247" t="str">
        <f>+[13]Sample!$J42</f>
        <v>EFT</v>
      </c>
      <c r="G49" s="247">
        <f>+[13]Sample!$G42</f>
        <v>43242</v>
      </c>
      <c r="H49" s="247">
        <f>+[13]Sample!$H42</f>
        <v>43258</v>
      </c>
      <c r="I49" s="247">
        <f t="shared" si="6"/>
        <v>43250</v>
      </c>
      <c r="J49" s="247">
        <f>+[13]Sample!$L42</f>
        <v>43280</v>
      </c>
      <c r="K49" s="150">
        <f t="shared" si="7"/>
        <v>30</v>
      </c>
      <c r="L49" s="93">
        <f t="shared" si="8"/>
        <v>1321</v>
      </c>
      <c r="M49" s="247">
        <f>+[13]Sample!$M42</f>
        <v>43280</v>
      </c>
      <c r="N49" s="95">
        <f t="shared" si="9"/>
        <v>0</v>
      </c>
      <c r="O49" s="248">
        <f t="shared" si="10"/>
        <v>0</v>
      </c>
      <c r="P49" s="93"/>
      <c r="Q49" s="33"/>
      <c r="R49" s="33"/>
      <c r="S49" s="33"/>
      <c r="T49" s="33"/>
      <c r="U49" s="33"/>
    </row>
    <row r="50" spans="1:21">
      <c r="A50" s="94">
        <f t="shared" si="5"/>
        <v>42</v>
      </c>
      <c r="B50" s="93" t="str">
        <f>+[13]Sample!$A43</f>
        <v>BANK OF AMERICA</v>
      </c>
      <c r="C50" s="247">
        <f>+[13]Sample!$D43</f>
        <v>43175</v>
      </c>
      <c r="D50" s="93">
        <f>+[13]Sample!$F43</f>
        <v>31.52</v>
      </c>
      <c r="E50" s="93">
        <f>+[13]Sample!$P43</f>
        <v>26.48</v>
      </c>
      <c r="F50" s="247" t="str">
        <f>+[13]Sample!$J43</f>
        <v>EFT</v>
      </c>
      <c r="G50" s="247">
        <f>+[13]Sample!$G43</f>
        <v>43147</v>
      </c>
      <c r="H50" s="247">
        <f>+[13]Sample!$H43</f>
        <v>43173</v>
      </c>
      <c r="I50" s="247">
        <f t="shared" si="6"/>
        <v>43160</v>
      </c>
      <c r="J50" s="247">
        <f>+[13]Sample!$L43</f>
        <v>43175</v>
      </c>
      <c r="K50" s="150">
        <f t="shared" si="7"/>
        <v>15</v>
      </c>
      <c r="L50" s="93">
        <f t="shared" si="8"/>
        <v>397</v>
      </c>
      <c r="M50" s="247">
        <f>+[13]Sample!$M43</f>
        <v>43175</v>
      </c>
      <c r="N50" s="95">
        <f t="shared" si="9"/>
        <v>0</v>
      </c>
      <c r="O50" s="248">
        <f t="shared" si="10"/>
        <v>0</v>
      </c>
      <c r="P50" s="93"/>
      <c r="Q50" s="33"/>
      <c r="R50" s="33"/>
      <c r="S50" s="33"/>
      <c r="T50" s="33"/>
      <c r="U50" s="33"/>
    </row>
    <row r="51" spans="1:21">
      <c r="A51" s="94">
        <f t="shared" si="5"/>
        <v>43</v>
      </c>
      <c r="B51" s="93" t="str">
        <f>+[13]Sample!$A44</f>
        <v>BANK OF AMERICA</v>
      </c>
      <c r="C51" s="247">
        <f>+[13]Sample!$D44</f>
        <v>43055</v>
      </c>
      <c r="D51" s="93">
        <f>+[13]Sample!$F44</f>
        <v>168.94</v>
      </c>
      <c r="E51" s="93">
        <f>+[13]Sample!$P44</f>
        <v>46.61</v>
      </c>
      <c r="F51" s="247" t="str">
        <f>+[13]Sample!$J44</f>
        <v>EFT</v>
      </c>
      <c r="G51" s="247">
        <f>+[13]Sample!$G44</f>
        <v>43025</v>
      </c>
      <c r="H51" s="247">
        <f>+[13]Sample!$H44</f>
        <v>43046</v>
      </c>
      <c r="I51" s="247">
        <f t="shared" si="6"/>
        <v>43035.5</v>
      </c>
      <c r="J51" s="247">
        <f>+[13]Sample!$L44</f>
        <v>43069</v>
      </c>
      <c r="K51" s="150">
        <f t="shared" si="7"/>
        <v>34</v>
      </c>
      <c r="L51" s="93">
        <f t="shared" si="8"/>
        <v>1585</v>
      </c>
      <c r="M51" s="247">
        <f>+[13]Sample!$M44</f>
        <v>43069</v>
      </c>
      <c r="N51" s="95">
        <f t="shared" si="9"/>
        <v>0</v>
      </c>
      <c r="O51" s="248">
        <f t="shared" si="10"/>
        <v>0</v>
      </c>
      <c r="P51" s="93"/>
      <c r="Q51" s="33"/>
      <c r="R51" s="33"/>
      <c r="S51" s="33"/>
      <c r="T51" s="33"/>
      <c r="U51" s="33"/>
    </row>
    <row r="52" spans="1:21">
      <c r="A52" s="94">
        <f t="shared" si="5"/>
        <v>44</v>
      </c>
      <c r="B52" s="93" t="str">
        <f>+[13]Sample!$A45</f>
        <v>BANK OF AMERICA</v>
      </c>
      <c r="C52" s="247">
        <f>+[13]Sample!$D45</f>
        <v>43085</v>
      </c>
      <c r="D52" s="93">
        <f>+[13]Sample!$F45</f>
        <v>372.97</v>
      </c>
      <c r="E52" s="93">
        <f>+[13]Sample!$P45</f>
        <v>372.97</v>
      </c>
      <c r="F52" s="247" t="str">
        <f>+[13]Sample!$J45</f>
        <v>EFT</v>
      </c>
      <c r="G52" s="247">
        <f>+[13]Sample!$G45</f>
        <v>43054</v>
      </c>
      <c r="H52" s="247">
        <f>+[13]Sample!$H45</f>
        <v>43082</v>
      </c>
      <c r="I52" s="247">
        <f t="shared" si="6"/>
        <v>43068</v>
      </c>
      <c r="J52" s="247">
        <f>+[13]Sample!$L45</f>
        <v>43098</v>
      </c>
      <c r="K52" s="150">
        <f t="shared" si="7"/>
        <v>30</v>
      </c>
      <c r="L52" s="93">
        <f t="shared" si="8"/>
        <v>11189</v>
      </c>
      <c r="M52" s="247">
        <f>+[13]Sample!$M45</f>
        <v>43098</v>
      </c>
      <c r="N52" s="95">
        <f t="shared" si="9"/>
        <v>0</v>
      </c>
      <c r="O52" s="248">
        <f t="shared" si="10"/>
        <v>0</v>
      </c>
      <c r="P52" s="93"/>
      <c r="Q52" s="33"/>
      <c r="R52" s="33"/>
      <c r="S52" s="33"/>
      <c r="T52" s="33"/>
      <c r="U52" s="33"/>
    </row>
    <row r="53" spans="1:21">
      <c r="A53" s="94">
        <f t="shared" si="5"/>
        <v>45</v>
      </c>
      <c r="B53" s="93" t="str">
        <f>+[13]Sample!$A46</f>
        <v>BANK OF AMERICA</v>
      </c>
      <c r="C53" s="247">
        <f>+[13]Sample!$D46</f>
        <v>43147</v>
      </c>
      <c r="D53" s="93">
        <f>+[13]Sample!$F46</f>
        <v>1649.3</v>
      </c>
      <c r="E53" s="93">
        <f>+[13]Sample!$P46</f>
        <v>1649.3</v>
      </c>
      <c r="F53" s="247" t="str">
        <f>+[13]Sample!$J46</f>
        <v>EFT</v>
      </c>
      <c r="G53" s="247">
        <f>+[13]Sample!$G46</f>
        <v>43115</v>
      </c>
      <c r="H53" s="247">
        <f>+[13]Sample!$H46</f>
        <v>43146</v>
      </c>
      <c r="I53" s="247">
        <f t="shared" si="6"/>
        <v>43130.5</v>
      </c>
      <c r="J53" s="247">
        <f>+[13]Sample!$L46</f>
        <v>43159</v>
      </c>
      <c r="K53" s="150">
        <f t="shared" si="7"/>
        <v>29</v>
      </c>
      <c r="L53" s="93">
        <f t="shared" si="8"/>
        <v>47830</v>
      </c>
      <c r="M53" s="247">
        <f>+[13]Sample!$M46</f>
        <v>43159</v>
      </c>
      <c r="N53" s="95">
        <f t="shared" si="9"/>
        <v>0</v>
      </c>
      <c r="O53" s="248">
        <f t="shared" si="10"/>
        <v>0</v>
      </c>
      <c r="P53" s="93"/>
      <c r="Q53" s="33"/>
      <c r="R53" s="33"/>
      <c r="S53" s="33"/>
      <c r="T53" s="33"/>
      <c r="U53" s="33"/>
    </row>
    <row r="54" spans="1:21">
      <c r="A54" s="94">
        <f t="shared" si="5"/>
        <v>46</v>
      </c>
      <c r="B54" s="93" t="str">
        <f>+[13]Sample!$A47</f>
        <v>BANK OF AMERICA</v>
      </c>
      <c r="C54" s="247">
        <f>+[13]Sample!$D47</f>
        <v>43024</v>
      </c>
      <c r="D54" s="93">
        <f>+[13]Sample!$F47</f>
        <v>1611.29</v>
      </c>
      <c r="E54" s="93">
        <f>+[13]Sample!$P47</f>
        <v>1611.29</v>
      </c>
      <c r="F54" s="247" t="str">
        <f>+[13]Sample!$J47</f>
        <v>EFT</v>
      </c>
      <c r="G54" s="247">
        <f>+[13]Sample!$G47</f>
        <v>42992</v>
      </c>
      <c r="H54" s="247">
        <f>+[13]Sample!$H47</f>
        <v>43021</v>
      </c>
      <c r="I54" s="247">
        <f t="shared" si="6"/>
        <v>43006.5</v>
      </c>
      <c r="J54" s="247">
        <f>+[13]Sample!$L47</f>
        <v>43038</v>
      </c>
      <c r="K54" s="150">
        <f t="shared" si="7"/>
        <v>32</v>
      </c>
      <c r="L54" s="93">
        <f t="shared" si="8"/>
        <v>51561</v>
      </c>
      <c r="M54" s="247">
        <f>+[13]Sample!$M47</f>
        <v>43038</v>
      </c>
      <c r="N54" s="95">
        <f t="shared" si="9"/>
        <v>0</v>
      </c>
      <c r="O54" s="248">
        <f t="shared" si="10"/>
        <v>0</v>
      </c>
      <c r="P54" s="93"/>
      <c r="Q54" s="33"/>
      <c r="R54" s="33"/>
      <c r="S54" s="33"/>
      <c r="T54" s="33"/>
      <c r="U54" s="33"/>
    </row>
    <row r="55" spans="1:21">
      <c r="A55" s="94">
        <f t="shared" si="5"/>
        <v>47</v>
      </c>
      <c r="B55" s="93" t="str">
        <f>+[13]Sample!$A48</f>
        <v>BANK OF AMERICA</v>
      </c>
      <c r="C55" s="247">
        <f>+[13]Sample!$D48</f>
        <v>43175</v>
      </c>
      <c r="D55" s="93">
        <f>+[13]Sample!$F48</f>
        <v>197.14</v>
      </c>
      <c r="E55" s="93">
        <f>+[13]Sample!$P48</f>
        <v>197.14</v>
      </c>
      <c r="F55" s="247" t="str">
        <f>+[13]Sample!$J48</f>
        <v>EFT</v>
      </c>
      <c r="G55" s="247">
        <f>+[13]Sample!$G48</f>
        <v>43166</v>
      </c>
      <c r="H55" s="247">
        <f>+[13]Sample!$H48</f>
        <v>43166</v>
      </c>
      <c r="I55" s="247">
        <f t="shared" si="6"/>
        <v>43166</v>
      </c>
      <c r="J55" s="247">
        <f>+[13]Sample!$L48</f>
        <v>43175</v>
      </c>
      <c r="K55" s="150">
        <f t="shared" si="7"/>
        <v>9</v>
      </c>
      <c r="L55" s="93">
        <f t="shared" si="8"/>
        <v>1774</v>
      </c>
      <c r="M55" s="247">
        <f>+[13]Sample!$M48</f>
        <v>43175</v>
      </c>
      <c r="N55" s="95">
        <f t="shared" si="9"/>
        <v>0</v>
      </c>
      <c r="O55" s="248">
        <f t="shared" si="10"/>
        <v>0</v>
      </c>
      <c r="P55" s="93"/>
      <c r="Q55" s="33"/>
      <c r="R55" s="33"/>
      <c r="S55" s="33"/>
      <c r="T55" s="33"/>
      <c r="U55" s="33"/>
    </row>
    <row r="56" spans="1:21">
      <c r="A56" s="94">
        <f t="shared" si="5"/>
        <v>48</v>
      </c>
      <c r="B56" s="93" t="str">
        <f>+[13]Sample!$A49</f>
        <v>BANK OF AMERICA</v>
      </c>
      <c r="C56" s="247">
        <f>+[13]Sample!$D49</f>
        <v>43206</v>
      </c>
      <c r="D56" s="93">
        <f>+[13]Sample!$F49</f>
        <v>314.94</v>
      </c>
      <c r="E56" s="93">
        <f>+[13]Sample!$P49</f>
        <v>314.94</v>
      </c>
      <c r="F56" s="247" t="str">
        <f>+[13]Sample!$J49</f>
        <v>EFT</v>
      </c>
      <c r="G56" s="247">
        <f>+[13]Sample!$G49</f>
        <v>43166</v>
      </c>
      <c r="H56" s="247">
        <f>+[13]Sample!$H49</f>
        <v>43202</v>
      </c>
      <c r="I56" s="247">
        <f t="shared" si="6"/>
        <v>43184</v>
      </c>
      <c r="J56" s="247">
        <f>+[13]Sample!$L49</f>
        <v>43220</v>
      </c>
      <c r="K56" s="150">
        <f t="shared" si="7"/>
        <v>36</v>
      </c>
      <c r="L56" s="93">
        <f t="shared" si="8"/>
        <v>11338</v>
      </c>
      <c r="M56" s="247">
        <f>+[13]Sample!$M49</f>
        <v>43220</v>
      </c>
      <c r="N56" s="95">
        <f t="shared" si="9"/>
        <v>0</v>
      </c>
      <c r="O56" s="248">
        <f t="shared" si="10"/>
        <v>0</v>
      </c>
      <c r="P56" s="93"/>
      <c r="Q56" s="33"/>
      <c r="R56" s="33"/>
      <c r="S56" s="33"/>
      <c r="T56" s="33"/>
      <c r="U56" s="33"/>
    </row>
    <row r="57" spans="1:21">
      <c r="A57" s="94">
        <f t="shared" si="5"/>
        <v>49</v>
      </c>
      <c r="B57" s="93" t="str">
        <f>+[13]Sample!$A50</f>
        <v>BANK OF AMERICA</v>
      </c>
      <c r="C57" s="247">
        <f>+[13]Sample!$D50</f>
        <v>43147</v>
      </c>
      <c r="D57" s="93">
        <f>+[13]Sample!$F50</f>
        <v>37.090000000000003</v>
      </c>
      <c r="E57" s="93">
        <f>+[13]Sample!$P50</f>
        <v>37.090000000000003</v>
      </c>
      <c r="F57" s="247" t="str">
        <f>+[13]Sample!$J50</f>
        <v>EFT</v>
      </c>
      <c r="G57" s="247">
        <f>+[13]Sample!$G50</f>
        <v>43116</v>
      </c>
      <c r="H57" s="247">
        <f>+[13]Sample!$H50</f>
        <v>43116</v>
      </c>
      <c r="I57" s="247">
        <f t="shared" si="6"/>
        <v>43116</v>
      </c>
      <c r="J57" s="247">
        <f>+[13]Sample!$L50</f>
        <v>43159</v>
      </c>
      <c r="K57" s="150">
        <f t="shared" si="7"/>
        <v>43</v>
      </c>
      <c r="L57" s="93">
        <f t="shared" si="8"/>
        <v>1595</v>
      </c>
      <c r="M57" s="247">
        <f>+[13]Sample!$M50</f>
        <v>43159</v>
      </c>
      <c r="N57" s="95">
        <f t="shared" si="9"/>
        <v>0</v>
      </c>
      <c r="O57" s="248">
        <f t="shared" si="10"/>
        <v>0</v>
      </c>
      <c r="P57" s="93"/>
      <c r="Q57" s="33"/>
      <c r="R57" s="33"/>
      <c r="S57" s="33"/>
      <c r="T57" s="33"/>
      <c r="U57" s="33"/>
    </row>
    <row r="58" spans="1:21">
      <c r="A58" s="94">
        <f t="shared" si="5"/>
        <v>50</v>
      </c>
      <c r="B58" s="93" t="str">
        <f>+[13]Sample!$A51</f>
        <v>BANK OF AMERICA</v>
      </c>
      <c r="C58" s="247">
        <f>+[13]Sample!$D51</f>
        <v>43175</v>
      </c>
      <c r="D58" s="93">
        <f>+[13]Sample!$F51</f>
        <v>28.91</v>
      </c>
      <c r="E58" s="93">
        <f>+[13]Sample!$P51</f>
        <v>28.91</v>
      </c>
      <c r="F58" s="247" t="str">
        <f>+[13]Sample!$J51</f>
        <v>EFT</v>
      </c>
      <c r="G58" s="247">
        <f>+[13]Sample!$G51</f>
        <v>43160</v>
      </c>
      <c r="H58" s="247">
        <f>+[13]Sample!$H51</f>
        <v>43170</v>
      </c>
      <c r="I58" s="247">
        <f t="shared" si="6"/>
        <v>43165</v>
      </c>
      <c r="J58" s="247">
        <f>+[13]Sample!$L51</f>
        <v>43175</v>
      </c>
      <c r="K58" s="150">
        <f t="shared" si="7"/>
        <v>10</v>
      </c>
      <c r="L58" s="93">
        <f t="shared" si="8"/>
        <v>289</v>
      </c>
      <c r="M58" s="247">
        <f>+[13]Sample!$M51</f>
        <v>43175</v>
      </c>
      <c r="N58" s="95">
        <f t="shared" si="9"/>
        <v>0</v>
      </c>
      <c r="O58" s="248">
        <f t="shared" si="10"/>
        <v>0</v>
      </c>
      <c r="P58" s="93"/>
      <c r="Q58" s="33"/>
      <c r="R58" s="33"/>
      <c r="S58" s="33"/>
      <c r="T58" s="33"/>
      <c r="U58" s="33"/>
    </row>
    <row r="59" spans="1:21">
      <c r="A59" s="94">
        <f t="shared" si="5"/>
        <v>51</v>
      </c>
      <c r="B59" s="93" t="str">
        <f>+[13]Sample!$A52</f>
        <v>BANK OF AMERICA</v>
      </c>
      <c r="C59" s="247">
        <f>+[13]Sample!$D52</f>
        <v>43055</v>
      </c>
      <c r="D59" s="93">
        <f>+[13]Sample!$F52</f>
        <v>12.02</v>
      </c>
      <c r="E59" s="93">
        <f>+[13]Sample!$P52</f>
        <v>12.02</v>
      </c>
      <c r="F59" s="247" t="str">
        <f>+[13]Sample!$J52</f>
        <v>EFT</v>
      </c>
      <c r="G59" s="247">
        <f>+[13]Sample!$G52</f>
        <v>43034</v>
      </c>
      <c r="H59" s="247">
        <f>+[13]Sample!$H52</f>
        <v>43034</v>
      </c>
      <c r="I59" s="247">
        <f t="shared" si="6"/>
        <v>43034</v>
      </c>
      <c r="J59" s="247">
        <f>+[13]Sample!$L52</f>
        <v>43069</v>
      </c>
      <c r="K59" s="150">
        <f t="shared" si="7"/>
        <v>35</v>
      </c>
      <c r="L59" s="93">
        <f t="shared" si="8"/>
        <v>421</v>
      </c>
      <c r="M59" s="247">
        <f>+[13]Sample!$M52</f>
        <v>43069</v>
      </c>
      <c r="N59" s="95">
        <f t="shared" si="9"/>
        <v>0</v>
      </c>
      <c r="O59" s="248">
        <f t="shared" si="10"/>
        <v>0</v>
      </c>
      <c r="P59" s="93"/>
      <c r="Q59" s="33"/>
      <c r="R59" s="33"/>
      <c r="S59" s="33"/>
      <c r="T59" s="33"/>
      <c r="U59" s="33"/>
    </row>
    <row r="60" spans="1:21">
      <c r="A60" s="94">
        <f t="shared" si="5"/>
        <v>52</v>
      </c>
      <c r="B60" s="93" t="str">
        <f>+[13]Sample!$A53</f>
        <v>BANK OF AMERICA</v>
      </c>
      <c r="C60" s="247">
        <f>+[13]Sample!$D53</f>
        <v>43236</v>
      </c>
      <c r="D60" s="93">
        <f>+[13]Sample!$F53</f>
        <v>112.71</v>
      </c>
      <c r="E60" s="93">
        <f>+[13]Sample!$P53</f>
        <v>112.71</v>
      </c>
      <c r="F60" s="247" t="str">
        <f>+[13]Sample!$J53</f>
        <v>EFT</v>
      </c>
      <c r="G60" s="247">
        <f>+[13]Sample!$G53</f>
        <v>43217</v>
      </c>
      <c r="H60" s="247">
        <f>+[13]Sample!$H53</f>
        <v>43220</v>
      </c>
      <c r="I60" s="247">
        <f t="shared" si="6"/>
        <v>43218.5</v>
      </c>
      <c r="J60" s="247">
        <f>+[13]Sample!$L53</f>
        <v>43250</v>
      </c>
      <c r="K60" s="150">
        <f t="shared" si="7"/>
        <v>32</v>
      </c>
      <c r="L60" s="93">
        <f t="shared" si="8"/>
        <v>3607</v>
      </c>
      <c r="M60" s="247">
        <f>+[13]Sample!$M53</f>
        <v>43250</v>
      </c>
      <c r="N60" s="95">
        <f t="shared" si="9"/>
        <v>0</v>
      </c>
      <c r="O60" s="248">
        <f t="shared" si="10"/>
        <v>0</v>
      </c>
      <c r="P60" s="93"/>
      <c r="Q60" s="33"/>
      <c r="R60" s="33"/>
      <c r="S60" s="33"/>
      <c r="T60" s="33"/>
      <c r="U60" s="33"/>
    </row>
    <row r="61" spans="1:21">
      <c r="A61" s="94">
        <f t="shared" si="5"/>
        <v>53</v>
      </c>
      <c r="B61" s="93" t="str">
        <f>+[13]Sample!$A54</f>
        <v>BANK OF AMERICA</v>
      </c>
      <c r="C61" s="247">
        <f>+[13]Sample!$D54</f>
        <v>43055</v>
      </c>
      <c r="D61" s="93">
        <f>+[13]Sample!$F54</f>
        <v>283.5</v>
      </c>
      <c r="E61" s="93">
        <f>+[13]Sample!$P54</f>
        <v>130.26</v>
      </c>
      <c r="F61" s="247" t="str">
        <f>+[13]Sample!$J54</f>
        <v>EFT</v>
      </c>
      <c r="G61" s="247">
        <f>+[13]Sample!$G54</f>
        <v>43033</v>
      </c>
      <c r="H61" s="247">
        <f>+[13]Sample!$H54</f>
        <v>43054</v>
      </c>
      <c r="I61" s="247">
        <f t="shared" si="6"/>
        <v>43043.5</v>
      </c>
      <c r="J61" s="247">
        <f>+[13]Sample!$L54</f>
        <v>43069</v>
      </c>
      <c r="K61" s="150">
        <f t="shared" si="7"/>
        <v>26</v>
      </c>
      <c r="L61" s="93">
        <f t="shared" si="8"/>
        <v>3387</v>
      </c>
      <c r="M61" s="247">
        <f>+[13]Sample!$M54</f>
        <v>43069</v>
      </c>
      <c r="N61" s="95">
        <f t="shared" si="9"/>
        <v>0</v>
      </c>
      <c r="O61" s="248">
        <f t="shared" si="10"/>
        <v>0</v>
      </c>
      <c r="P61" s="93"/>
      <c r="Q61" s="33"/>
      <c r="R61" s="33"/>
      <c r="S61" s="33"/>
      <c r="T61" s="33"/>
      <c r="U61" s="33"/>
    </row>
    <row r="62" spans="1:21">
      <c r="A62" s="94">
        <f t="shared" si="5"/>
        <v>54</v>
      </c>
      <c r="B62" s="93" t="str">
        <f>+[13]Sample!$A55</f>
        <v>BANK OF AMERICA</v>
      </c>
      <c r="C62" s="247">
        <f>+[13]Sample!$D55</f>
        <v>43085</v>
      </c>
      <c r="D62" s="93">
        <f>+[13]Sample!$F55</f>
        <v>95.29</v>
      </c>
      <c r="E62" s="93">
        <f>+[13]Sample!$P55</f>
        <v>95.29</v>
      </c>
      <c r="F62" s="247" t="str">
        <f>+[13]Sample!$J55</f>
        <v>EFT</v>
      </c>
      <c r="G62" s="247">
        <f>+[13]Sample!$G55</f>
        <v>43061</v>
      </c>
      <c r="H62" s="247">
        <f>+[13]Sample!$H55</f>
        <v>43080</v>
      </c>
      <c r="I62" s="247">
        <f t="shared" si="6"/>
        <v>43070.5</v>
      </c>
      <c r="J62" s="247">
        <f>+[13]Sample!$L55</f>
        <v>43098</v>
      </c>
      <c r="K62" s="150">
        <f t="shared" si="7"/>
        <v>28</v>
      </c>
      <c r="L62" s="93">
        <f t="shared" si="8"/>
        <v>2668</v>
      </c>
      <c r="M62" s="247">
        <f>+[13]Sample!$M55</f>
        <v>43098</v>
      </c>
      <c r="N62" s="95">
        <f t="shared" si="9"/>
        <v>0</v>
      </c>
      <c r="O62" s="248">
        <f t="shared" si="10"/>
        <v>0</v>
      </c>
      <c r="P62" s="93"/>
      <c r="Q62" s="33"/>
      <c r="R62" s="33"/>
      <c r="S62" s="33"/>
      <c r="T62" s="33"/>
      <c r="U62" s="33"/>
    </row>
    <row r="63" spans="1:21">
      <c r="A63" s="94">
        <f t="shared" si="5"/>
        <v>55</v>
      </c>
      <c r="B63" s="93" t="str">
        <f>+[13]Sample!$A56</f>
        <v>BANK OF AMERICA</v>
      </c>
      <c r="C63" s="247">
        <f>+[13]Sample!$D56</f>
        <v>43055</v>
      </c>
      <c r="D63" s="93">
        <f>+[13]Sample!$F56</f>
        <v>682.33</v>
      </c>
      <c r="E63" s="93">
        <f>+[13]Sample!$P56</f>
        <v>682.33</v>
      </c>
      <c r="F63" s="247" t="str">
        <f>+[13]Sample!$J56</f>
        <v>EFT</v>
      </c>
      <c r="G63" s="247">
        <f>+[13]Sample!$G56</f>
        <v>43032</v>
      </c>
      <c r="H63" s="247">
        <f>+[13]Sample!$H56</f>
        <v>43047</v>
      </c>
      <c r="I63" s="247">
        <f t="shared" si="6"/>
        <v>43039.5</v>
      </c>
      <c r="J63" s="247">
        <f>+[13]Sample!$L56</f>
        <v>43069</v>
      </c>
      <c r="K63" s="150">
        <f t="shared" si="7"/>
        <v>30</v>
      </c>
      <c r="L63" s="93">
        <f t="shared" si="8"/>
        <v>20470</v>
      </c>
      <c r="M63" s="247">
        <f>+[13]Sample!$M56</f>
        <v>43069</v>
      </c>
      <c r="N63" s="95">
        <f t="shared" si="9"/>
        <v>0</v>
      </c>
      <c r="O63" s="248">
        <f t="shared" si="10"/>
        <v>0</v>
      </c>
      <c r="P63" s="93"/>
      <c r="Q63" s="33"/>
      <c r="R63" s="33"/>
      <c r="S63" s="33"/>
      <c r="T63" s="33"/>
      <c r="U63" s="33"/>
    </row>
    <row r="64" spans="1:21">
      <c r="A64" s="94">
        <f t="shared" si="5"/>
        <v>56</v>
      </c>
      <c r="B64" s="93" t="str">
        <f>+[13]Sample!$A57</f>
        <v>BANK OF AMERICA</v>
      </c>
      <c r="C64" s="247">
        <f>+[13]Sample!$D57</f>
        <v>43236</v>
      </c>
      <c r="D64" s="93">
        <f>+[13]Sample!$F57</f>
        <v>13.77</v>
      </c>
      <c r="E64" s="93">
        <f>+[13]Sample!$P57</f>
        <v>13.77</v>
      </c>
      <c r="F64" s="247" t="str">
        <f>+[13]Sample!$J57</f>
        <v>EFT</v>
      </c>
      <c r="G64" s="247">
        <f>+[13]Sample!$G57</f>
        <v>43221</v>
      </c>
      <c r="H64" s="247">
        <f>+[13]Sample!$H57</f>
        <v>43221</v>
      </c>
      <c r="I64" s="247">
        <f t="shared" si="6"/>
        <v>43221</v>
      </c>
      <c r="J64" s="247">
        <f>+[13]Sample!$L57</f>
        <v>43250</v>
      </c>
      <c r="K64" s="150">
        <f t="shared" si="7"/>
        <v>29</v>
      </c>
      <c r="L64" s="93">
        <f t="shared" si="8"/>
        <v>399</v>
      </c>
      <c r="M64" s="247">
        <f>+[13]Sample!$M57</f>
        <v>43250</v>
      </c>
      <c r="N64" s="95">
        <f t="shared" si="9"/>
        <v>0</v>
      </c>
      <c r="O64" s="248">
        <f t="shared" si="10"/>
        <v>0</v>
      </c>
      <c r="P64" s="93"/>
      <c r="Q64" s="33"/>
      <c r="R64" s="33"/>
      <c r="S64" s="33"/>
      <c r="T64" s="33"/>
      <c r="U64" s="33"/>
    </row>
    <row r="65" spans="1:21">
      <c r="A65" s="94">
        <f t="shared" si="5"/>
        <v>57</v>
      </c>
      <c r="B65" s="93" t="str">
        <f>+[13]Sample!$A58</f>
        <v>BANK OF AMERICA</v>
      </c>
      <c r="C65" s="247">
        <f>+[13]Sample!$D58</f>
        <v>43116</v>
      </c>
      <c r="D65" s="93">
        <f>+[13]Sample!$F58</f>
        <v>202.57</v>
      </c>
      <c r="E65" s="93">
        <f>+[13]Sample!$P58</f>
        <v>202.57</v>
      </c>
      <c r="F65" s="247" t="str">
        <f>+[13]Sample!$J58</f>
        <v>EFT</v>
      </c>
      <c r="G65" s="247">
        <f>+[13]Sample!$G58</f>
        <v>43104</v>
      </c>
      <c r="H65" s="247">
        <f>+[13]Sample!$H58</f>
        <v>43104</v>
      </c>
      <c r="I65" s="247">
        <f t="shared" si="6"/>
        <v>43104</v>
      </c>
      <c r="J65" s="247">
        <f>+[13]Sample!$L58</f>
        <v>43130</v>
      </c>
      <c r="K65" s="150">
        <f t="shared" si="7"/>
        <v>26</v>
      </c>
      <c r="L65" s="93">
        <f t="shared" si="8"/>
        <v>5267</v>
      </c>
      <c r="M65" s="247">
        <f>+[13]Sample!$M58</f>
        <v>43130</v>
      </c>
      <c r="N65" s="95">
        <f t="shared" si="9"/>
        <v>0</v>
      </c>
      <c r="O65" s="248">
        <f t="shared" si="10"/>
        <v>0</v>
      </c>
      <c r="P65" s="93"/>
      <c r="Q65" s="33"/>
      <c r="R65" s="33"/>
      <c r="S65" s="33"/>
      <c r="T65" s="33"/>
      <c r="U65" s="33"/>
    </row>
    <row r="66" spans="1:21">
      <c r="A66" s="94">
        <f t="shared" si="5"/>
        <v>58</v>
      </c>
      <c r="B66" s="93" t="str">
        <f>+[13]Sample!$A59</f>
        <v>BANK OF AMERICA</v>
      </c>
      <c r="C66" s="247">
        <f>+[13]Sample!$D59</f>
        <v>42963</v>
      </c>
      <c r="D66" s="93">
        <f>+[13]Sample!$F59</f>
        <v>172.95</v>
      </c>
      <c r="E66" s="93">
        <f>+[13]Sample!$P59</f>
        <v>172.95</v>
      </c>
      <c r="F66" s="247" t="str">
        <f>+[13]Sample!$J59</f>
        <v>EFT</v>
      </c>
      <c r="G66" s="247">
        <f>+[13]Sample!$G59</f>
        <v>42931</v>
      </c>
      <c r="H66" s="247">
        <f>+[13]Sample!$H59</f>
        <v>42948</v>
      </c>
      <c r="I66" s="247">
        <f t="shared" si="6"/>
        <v>42939.5</v>
      </c>
      <c r="J66" s="247">
        <f>+[13]Sample!$L59</f>
        <v>42975</v>
      </c>
      <c r="K66" s="150">
        <f t="shared" si="7"/>
        <v>36</v>
      </c>
      <c r="L66" s="93">
        <f t="shared" si="8"/>
        <v>6226</v>
      </c>
      <c r="M66" s="247">
        <f>+[13]Sample!$M59</f>
        <v>42975</v>
      </c>
      <c r="N66" s="95">
        <f t="shared" si="9"/>
        <v>0</v>
      </c>
      <c r="O66" s="248">
        <f t="shared" si="10"/>
        <v>0</v>
      </c>
      <c r="P66" s="93"/>
      <c r="Q66" s="33"/>
      <c r="R66" s="33"/>
      <c r="S66" s="33"/>
      <c r="T66" s="33"/>
      <c r="U66" s="33"/>
    </row>
    <row r="67" spans="1:21">
      <c r="A67" s="94">
        <f t="shared" si="5"/>
        <v>59</v>
      </c>
      <c r="B67" s="93" t="str">
        <f>+[13]Sample!$A60</f>
        <v>BANK OF AMERICA</v>
      </c>
      <c r="C67" s="247">
        <f>+[13]Sample!$D60</f>
        <v>43116</v>
      </c>
      <c r="D67" s="93">
        <f>+[13]Sample!$F60</f>
        <v>113.8</v>
      </c>
      <c r="E67" s="93">
        <f>+[13]Sample!$P60</f>
        <v>113.8</v>
      </c>
      <c r="F67" s="247" t="str">
        <f>+[13]Sample!$J60</f>
        <v>EFT</v>
      </c>
      <c r="G67" s="247">
        <f>+[13]Sample!$G60</f>
        <v>43087</v>
      </c>
      <c r="H67" s="247">
        <f>+[13]Sample!$H60</f>
        <v>43089</v>
      </c>
      <c r="I67" s="247">
        <f t="shared" si="6"/>
        <v>43088</v>
      </c>
      <c r="J67" s="247">
        <f>+[13]Sample!$L60</f>
        <v>43130</v>
      </c>
      <c r="K67" s="150">
        <f t="shared" si="7"/>
        <v>42</v>
      </c>
      <c r="L67" s="93">
        <f t="shared" si="8"/>
        <v>4780</v>
      </c>
      <c r="M67" s="247">
        <f>+[13]Sample!$M60</f>
        <v>43130</v>
      </c>
      <c r="N67" s="95">
        <f t="shared" si="9"/>
        <v>0</v>
      </c>
      <c r="O67" s="248">
        <f t="shared" si="10"/>
        <v>0</v>
      </c>
      <c r="P67" s="93"/>
      <c r="Q67" s="33"/>
      <c r="R67" s="33"/>
      <c r="S67" s="33"/>
      <c r="T67" s="33"/>
      <c r="U67" s="33"/>
    </row>
    <row r="68" spans="1:21">
      <c r="A68" s="94">
        <f t="shared" si="5"/>
        <v>60</v>
      </c>
      <c r="B68" s="93" t="str">
        <f>+[13]Sample!$A61</f>
        <v>BANK OF AMERICA</v>
      </c>
      <c r="C68" s="247">
        <f>+[13]Sample!$D61</f>
        <v>43267</v>
      </c>
      <c r="D68" s="93">
        <f>+[13]Sample!$F61</f>
        <v>74.27</v>
      </c>
      <c r="E68" s="93">
        <f>+[13]Sample!$P61</f>
        <v>21.71</v>
      </c>
      <c r="F68" s="247" t="str">
        <f>+[13]Sample!$J61</f>
        <v>EFT</v>
      </c>
      <c r="G68" s="247">
        <f>+[13]Sample!$G61</f>
        <v>43245</v>
      </c>
      <c r="H68" s="247">
        <f>+[13]Sample!$H61</f>
        <v>43257</v>
      </c>
      <c r="I68" s="247">
        <f t="shared" si="6"/>
        <v>43251</v>
      </c>
      <c r="J68" s="247">
        <f>+[13]Sample!$L61</f>
        <v>43280</v>
      </c>
      <c r="K68" s="150">
        <f t="shared" si="7"/>
        <v>29</v>
      </c>
      <c r="L68" s="93">
        <f t="shared" si="8"/>
        <v>630</v>
      </c>
      <c r="M68" s="247">
        <f>+[13]Sample!$M61</f>
        <v>43280</v>
      </c>
      <c r="N68" s="95">
        <f t="shared" si="9"/>
        <v>0</v>
      </c>
      <c r="O68" s="248">
        <f t="shared" si="10"/>
        <v>0</v>
      </c>
      <c r="P68" s="93"/>
      <c r="Q68" s="33"/>
      <c r="R68" s="33"/>
      <c r="S68" s="33"/>
      <c r="T68" s="33"/>
      <c r="U68" s="33"/>
    </row>
    <row r="69" spans="1:21">
      <c r="A69" s="94">
        <f t="shared" si="5"/>
        <v>61</v>
      </c>
      <c r="B69" s="93" t="str">
        <f>+[13]Sample!$A62</f>
        <v>BANK OF AMERICA</v>
      </c>
      <c r="C69" s="247">
        <f>+[13]Sample!$D62</f>
        <v>43175</v>
      </c>
      <c r="D69" s="93">
        <f>+[13]Sample!$F62</f>
        <v>28.49</v>
      </c>
      <c r="E69" s="93">
        <f>+[13]Sample!$P62</f>
        <v>28.49</v>
      </c>
      <c r="F69" s="247" t="str">
        <f>+[13]Sample!$J62</f>
        <v>EFT</v>
      </c>
      <c r="G69" s="247">
        <f>+[13]Sample!$G62</f>
        <v>43153</v>
      </c>
      <c r="H69" s="247">
        <f>+[13]Sample!$H62</f>
        <v>43153</v>
      </c>
      <c r="I69" s="247">
        <f t="shared" si="6"/>
        <v>43153</v>
      </c>
      <c r="J69" s="247">
        <f>+[13]Sample!$L62</f>
        <v>43175</v>
      </c>
      <c r="K69" s="150">
        <f t="shared" si="7"/>
        <v>22</v>
      </c>
      <c r="L69" s="93">
        <f t="shared" si="8"/>
        <v>627</v>
      </c>
      <c r="M69" s="247">
        <f>+[13]Sample!$M62</f>
        <v>43175</v>
      </c>
      <c r="N69" s="95">
        <f t="shared" si="9"/>
        <v>0</v>
      </c>
      <c r="O69" s="248">
        <f t="shared" si="10"/>
        <v>0</v>
      </c>
      <c r="P69" s="93"/>
      <c r="Q69" s="33"/>
      <c r="R69" s="33"/>
      <c r="S69" s="33"/>
      <c r="T69" s="33"/>
      <c r="U69" s="33"/>
    </row>
    <row r="70" spans="1:21">
      <c r="A70" s="94">
        <f t="shared" si="5"/>
        <v>62</v>
      </c>
      <c r="B70" s="93" t="str">
        <f>+[13]Sample!$A63</f>
        <v>BANK OF AMERICA</v>
      </c>
      <c r="C70" s="247">
        <f>+[13]Sample!$D63</f>
        <v>42932</v>
      </c>
      <c r="D70" s="93">
        <f>+[13]Sample!$F63</f>
        <v>10.59</v>
      </c>
      <c r="E70" s="93">
        <f>+[13]Sample!$P63</f>
        <v>10.59</v>
      </c>
      <c r="F70" s="247" t="str">
        <f>+[13]Sample!$J63</f>
        <v>EFT</v>
      </c>
      <c r="G70" s="247">
        <f>+[13]Sample!$G63</f>
        <v>42926</v>
      </c>
      <c r="H70" s="247">
        <f>+[13]Sample!$H63</f>
        <v>42926</v>
      </c>
      <c r="I70" s="247">
        <f t="shared" si="6"/>
        <v>42926</v>
      </c>
      <c r="J70" s="247">
        <f>+[13]Sample!$L63</f>
        <v>42944</v>
      </c>
      <c r="K70" s="150">
        <f t="shared" si="7"/>
        <v>18</v>
      </c>
      <c r="L70" s="93">
        <f t="shared" si="8"/>
        <v>191</v>
      </c>
      <c r="M70" s="247">
        <f>+[13]Sample!$M63</f>
        <v>42944</v>
      </c>
      <c r="N70" s="95">
        <f t="shared" si="9"/>
        <v>0</v>
      </c>
      <c r="O70" s="248">
        <f t="shared" si="10"/>
        <v>0</v>
      </c>
      <c r="P70" s="93"/>
      <c r="Q70" s="33"/>
      <c r="R70" s="33"/>
      <c r="S70" s="33"/>
      <c r="T70" s="33"/>
      <c r="U70" s="33"/>
    </row>
    <row r="71" spans="1:21">
      <c r="A71" s="94">
        <f t="shared" si="5"/>
        <v>63</v>
      </c>
      <c r="B71" s="93" t="str">
        <f>+[13]Sample!$A64</f>
        <v>BANK OF AMERICA</v>
      </c>
      <c r="C71" s="247">
        <f>+[13]Sample!$D64</f>
        <v>43024</v>
      </c>
      <c r="D71" s="93">
        <f>+[13]Sample!$F64</f>
        <v>286.18</v>
      </c>
      <c r="E71" s="93">
        <f>+[13]Sample!$P64</f>
        <v>179.64</v>
      </c>
      <c r="F71" s="247" t="str">
        <f>+[13]Sample!$J64</f>
        <v>EFT</v>
      </c>
      <c r="G71" s="247">
        <f>+[13]Sample!$G64</f>
        <v>42998</v>
      </c>
      <c r="H71" s="247">
        <f>+[13]Sample!$H64</f>
        <v>43005</v>
      </c>
      <c r="I71" s="247">
        <f t="shared" si="6"/>
        <v>43001.5</v>
      </c>
      <c r="J71" s="247">
        <f>+[13]Sample!$L64</f>
        <v>43038</v>
      </c>
      <c r="K71" s="150">
        <f t="shared" si="7"/>
        <v>37</v>
      </c>
      <c r="L71" s="93">
        <f t="shared" si="8"/>
        <v>6647</v>
      </c>
      <c r="M71" s="247">
        <f>+[13]Sample!$M64</f>
        <v>43038</v>
      </c>
      <c r="N71" s="95">
        <f t="shared" si="9"/>
        <v>0</v>
      </c>
      <c r="O71" s="248">
        <f t="shared" si="10"/>
        <v>0</v>
      </c>
      <c r="P71" s="93"/>
      <c r="Q71" s="33"/>
      <c r="R71" s="33"/>
      <c r="S71" s="33"/>
      <c r="T71" s="33"/>
      <c r="U71" s="33"/>
    </row>
    <row r="72" spans="1:21">
      <c r="A72" s="94">
        <f t="shared" si="5"/>
        <v>64</v>
      </c>
      <c r="B72" s="93" t="str">
        <f>+[13]Sample!$A65</f>
        <v>BANK OF AMERICA</v>
      </c>
      <c r="C72" s="247">
        <f>+[13]Sample!$D65</f>
        <v>43055</v>
      </c>
      <c r="D72" s="93">
        <f>+[13]Sample!$F65</f>
        <v>1004.44</v>
      </c>
      <c r="E72" s="93">
        <f>+[13]Sample!$P65</f>
        <v>127.2</v>
      </c>
      <c r="F72" s="247" t="str">
        <f>+[13]Sample!$J65</f>
        <v>EFT</v>
      </c>
      <c r="G72" s="247">
        <f>+[13]Sample!$G65</f>
        <v>43026</v>
      </c>
      <c r="H72" s="247">
        <f>+[13]Sample!$H65</f>
        <v>43032</v>
      </c>
      <c r="I72" s="247">
        <f t="shared" si="6"/>
        <v>43029</v>
      </c>
      <c r="J72" s="247">
        <f>+[13]Sample!$L65</f>
        <v>43069</v>
      </c>
      <c r="K72" s="150">
        <f t="shared" si="7"/>
        <v>40</v>
      </c>
      <c r="L72" s="93">
        <f t="shared" si="8"/>
        <v>5088</v>
      </c>
      <c r="M72" s="247">
        <f>+[13]Sample!$M65</f>
        <v>43069</v>
      </c>
      <c r="N72" s="95">
        <f t="shared" si="9"/>
        <v>0</v>
      </c>
      <c r="O72" s="248">
        <f t="shared" si="10"/>
        <v>0</v>
      </c>
      <c r="P72" s="93"/>
      <c r="Q72" s="33"/>
      <c r="R72" s="33"/>
      <c r="S72" s="33"/>
      <c r="T72" s="33"/>
      <c r="U72" s="33"/>
    </row>
    <row r="73" spans="1:21">
      <c r="A73" s="94">
        <f t="shared" si="5"/>
        <v>65</v>
      </c>
      <c r="B73" s="93" t="str">
        <f>+[13]Sample!$A66</f>
        <v>BANK OF AMERICA</v>
      </c>
      <c r="C73" s="247">
        <f>+[13]Sample!$D66</f>
        <v>43206</v>
      </c>
      <c r="D73" s="93">
        <f>+[13]Sample!$F66</f>
        <v>201.31</v>
      </c>
      <c r="E73" s="93">
        <f>+[13]Sample!$P66</f>
        <v>201.31</v>
      </c>
      <c r="F73" s="247" t="str">
        <f>+[13]Sample!$J66</f>
        <v>EFT</v>
      </c>
      <c r="G73" s="247">
        <f>+[13]Sample!$G66</f>
        <v>43181</v>
      </c>
      <c r="H73" s="247">
        <f>+[13]Sample!$H66</f>
        <v>43200</v>
      </c>
      <c r="I73" s="247">
        <f t="shared" si="6"/>
        <v>43190.5</v>
      </c>
      <c r="J73" s="247">
        <f>+[13]Sample!$L66</f>
        <v>43220</v>
      </c>
      <c r="K73" s="150">
        <f t="shared" si="7"/>
        <v>30</v>
      </c>
      <c r="L73" s="93">
        <f t="shared" si="8"/>
        <v>6039</v>
      </c>
      <c r="M73" s="247">
        <f>+[13]Sample!$M66</f>
        <v>43220</v>
      </c>
      <c r="N73" s="95">
        <f t="shared" si="9"/>
        <v>0</v>
      </c>
      <c r="O73" s="248">
        <f t="shared" si="10"/>
        <v>0</v>
      </c>
      <c r="P73" s="93"/>
      <c r="Q73" s="33"/>
      <c r="R73" s="33"/>
      <c r="S73" s="33"/>
      <c r="T73" s="33"/>
      <c r="U73" s="33"/>
    </row>
    <row r="74" spans="1:21">
      <c r="A74" s="94">
        <f t="shared" ref="A74:A137" si="11">1+A73</f>
        <v>66</v>
      </c>
      <c r="B74" s="93" t="str">
        <f>+[13]Sample!$A67</f>
        <v>BANK OF AMERICA</v>
      </c>
      <c r="C74" s="247">
        <f>+[13]Sample!$D67</f>
        <v>43175</v>
      </c>
      <c r="D74" s="93">
        <f>+[13]Sample!$F67</f>
        <v>104.45</v>
      </c>
      <c r="E74" s="93">
        <f>+[13]Sample!$P67</f>
        <v>35.69</v>
      </c>
      <c r="F74" s="247" t="str">
        <f>+[13]Sample!$J67</f>
        <v>EFT</v>
      </c>
      <c r="G74" s="247">
        <f>+[13]Sample!$G67</f>
        <v>43158</v>
      </c>
      <c r="H74" s="247">
        <f>+[13]Sample!$H67</f>
        <v>43167</v>
      </c>
      <c r="I74" s="247">
        <f t="shared" ref="I74:I137" si="12">IF(H74&lt;1," ",(((H74-G74)/2)+G74))</f>
        <v>43162.5</v>
      </c>
      <c r="J74" s="247">
        <f>+[13]Sample!$L67</f>
        <v>43175</v>
      </c>
      <c r="K74" s="150">
        <f t="shared" ref="K74:K137" si="13">(ROUND(IF(H74&lt;1,J74-C74,J74-I74),0))</f>
        <v>13</v>
      </c>
      <c r="L74" s="93">
        <f t="shared" ref="L74:L137" si="14">ROUND(K74*E74,0)</f>
        <v>464</v>
      </c>
      <c r="M74" s="247">
        <f>+[13]Sample!$M67</f>
        <v>43175</v>
      </c>
      <c r="N74" s="95">
        <f t="shared" ref="N74:N137" si="15">IF(M74="",0,M74-J74)</f>
        <v>0</v>
      </c>
      <c r="O74" s="248">
        <f t="shared" ref="O74:O137" si="16">ROUND(+N74*E74,0)</f>
        <v>0</v>
      </c>
      <c r="P74" s="93"/>
      <c r="Q74" s="33"/>
      <c r="R74" s="33"/>
      <c r="S74" s="33"/>
      <c r="T74" s="33"/>
      <c r="U74" s="33"/>
    </row>
    <row r="75" spans="1:21">
      <c r="A75" s="94">
        <f t="shared" si="11"/>
        <v>67</v>
      </c>
      <c r="B75" s="93" t="str">
        <f>+[13]Sample!$A68</f>
        <v>BANK OF AMERICA</v>
      </c>
      <c r="C75" s="247">
        <f>+[13]Sample!$D68</f>
        <v>43236</v>
      </c>
      <c r="D75" s="93">
        <f>+[13]Sample!$F68</f>
        <v>750.12</v>
      </c>
      <c r="E75" s="93">
        <f>+[13]Sample!$P68</f>
        <v>750.12</v>
      </c>
      <c r="F75" s="247" t="str">
        <f>+[13]Sample!$J68</f>
        <v>EFT</v>
      </c>
      <c r="G75" s="247">
        <f>+[13]Sample!$G68</f>
        <v>43201</v>
      </c>
      <c r="H75" s="247">
        <f>+[13]Sample!$H68</f>
        <v>43230</v>
      </c>
      <c r="I75" s="247">
        <f t="shared" si="12"/>
        <v>43215.5</v>
      </c>
      <c r="J75" s="247">
        <f>+[13]Sample!$L68</f>
        <v>43250</v>
      </c>
      <c r="K75" s="150">
        <f t="shared" si="13"/>
        <v>35</v>
      </c>
      <c r="L75" s="93">
        <f t="shared" si="14"/>
        <v>26254</v>
      </c>
      <c r="M75" s="247">
        <f>+[13]Sample!$M68</f>
        <v>43250</v>
      </c>
      <c r="N75" s="95">
        <f t="shared" si="15"/>
        <v>0</v>
      </c>
      <c r="O75" s="248">
        <f t="shared" si="16"/>
        <v>0</v>
      </c>
      <c r="P75" s="93"/>
      <c r="Q75" s="33"/>
      <c r="R75" s="33"/>
      <c r="S75" s="33"/>
      <c r="T75" s="33"/>
      <c r="U75" s="33"/>
    </row>
    <row r="76" spans="1:21">
      <c r="A76" s="94">
        <f t="shared" si="11"/>
        <v>68</v>
      </c>
      <c r="B76" s="93" t="str">
        <f>+[13]Sample!$A69</f>
        <v>BANK OF AMERICA</v>
      </c>
      <c r="C76" s="247">
        <f>+[13]Sample!$D69</f>
        <v>43116</v>
      </c>
      <c r="D76" s="93">
        <f>+[13]Sample!$F69</f>
        <v>122.8</v>
      </c>
      <c r="E76" s="93">
        <f>+[13]Sample!$P69</f>
        <v>122.8</v>
      </c>
      <c r="F76" s="247" t="str">
        <f>+[13]Sample!$J69</f>
        <v>EFT</v>
      </c>
      <c r="G76" s="247">
        <f>+[13]Sample!$G69</f>
        <v>43088</v>
      </c>
      <c r="H76" s="247">
        <f>+[13]Sample!$H69</f>
        <v>43108</v>
      </c>
      <c r="I76" s="247">
        <f t="shared" si="12"/>
        <v>43098</v>
      </c>
      <c r="J76" s="247">
        <f>+[13]Sample!$L69</f>
        <v>43130</v>
      </c>
      <c r="K76" s="150">
        <f t="shared" si="13"/>
        <v>32</v>
      </c>
      <c r="L76" s="93">
        <f t="shared" si="14"/>
        <v>3930</v>
      </c>
      <c r="M76" s="247">
        <f>+[13]Sample!$M69</f>
        <v>43130</v>
      </c>
      <c r="N76" s="95">
        <f t="shared" si="15"/>
        <v>0</v>
      </c>
      <c r="O76" s="248">
        <f t="shared" si="16"/>
        <v>0</v>
      </c>
      <c r="P76" s="93"/>
      <c r="Q76" s="33"/>
      <c r="R76" s="33"/>
      <c r="S76" s="33"/>
      <c r="T76" s="33"/>
      <c r="U76" s="33"/>
    </row>
    <row r="77" spans="1:21">
      <c r="A77" s="94">
        <f t="shared" si="11"/>
        <v>69</v>
      </c>
      <c r="B77" s="93" t="str">
        <f>+[13]Sample!$A70</f>
        <v>BANK OF AMERICA</v>
      </c>
      <c r="C77" s="247">
        <f>+[13]Sample!$D70</f>
        <v>43175</v>
      </c>
      <c r="D77" s="93">
        <f>+[13]Sample!$F70</f>
        <v>187.78</v>
      </c>
      <c r="E77" s="93">
        <f>+[13]Sample!$P70</f>
        <v>187.78</v>
      </c>
      <c r="F77" s="247" t="str">
        <f>+[13]Sample!$J70</f>
        <v>EFT</v>
      </c>
      <c r="G77" s="247">
        <f>+[13]Sample!$G70</f>
        <v>43152</v>
      </c>
      <c r="H77" s="247">
        <f>+[13]Sample!$H70</f>
        <v>43167</v>
      </c>
      <c r="I77" s="247">
        <f t="shared" si="12"/>
        <v>43159.5</v>
      </c>
      <c r="J77" s="247">
        <f>+[13]Sample!$L70</f>
        <v>43175</v>
      </c>
      <c r="K77" s="150">
        <f t="shared" si="13"/>
        <v>16</v>
      </c>
      <c r="L77" s="93">
        <f t="shared" si="14"/>
        <v>3004</v>
      </c>
      <c r="M77" s="247">
        <f>+[13]Sample!$M70</f>
        <v>43175</v>
      </c>
      <c r="N77" s="95">
        <f t="shared" si="15"/>
        <v>0</v>
      </c>
      <c r="O77" s="248">
        <f t="shared" si="16"/>
        <v>0</v>
      </c>
      <c r="P77" s="93"/>
      <c r="Q77" s="33"/>
      <c r="R77" s="33"/>
      <c r="S77" s="33"/>
      <c r="T77" s="33"/>
      <c r="U77" s="33"/>
    </row>
    <row r="78" spans="1:21">
      <c r="A78" s="94">
        <f t="shared" si="11"/>
        <v>70</v>
      </c>
      <c r="B78" s="93" t="str">
        <f>+[13]Sample!$A71</f>
        <v>BANK OF AMERICA</v>
      </c>
      <c r="C78" s="247">
        <f>+[13]Sample!$D71</f>
        <v>43116</v>
      </c>
      <c r="D78" s="93">
        <f>+[13]Sample!$F71</f>
        <v>26.35</v>
      </c>
      <c r="E78" s="93">
        <f>+[13]Sample!$P71</f>
        <v>26.35</v>
      </c>
      <c r="F78" s="247" t="str">
        <f>+[13]Sample!$J71</f>
        <v>EFT</v>
      </c>
      <c r="G78" s="247">
        <f>+[13]Sample!$G71</f>
        <v>43091</v>
      </c>
      <c r="H78" s="247">
        <f>+[13]Sample!$H71</f>
        <v>43091</v>
      </c>
      <c r="I78" s="247">
        <f t="shared" si="12"/>
        <v>43091</v>
      </c>
      <c r="J78" s="247">
        <f>+[13]Sample!$L71</f>
        <v>43130</v>
      </c>
      <c r="K78" s="150">
        <f t="shared" si="13"/>
        <v>39</v>
      </c>
      <c r="L78" s="93">
        <f t="shared" si="14"/>
        <v>1028</v>
      </c>
      <c r="M78" s="247">
        <f>+[13]Sample!$M71</f>
        <v>43130</v>
      </c>
      <c r="N78" s="95">
        <f t="shared" si="15"/>
        <v>0</v>
      </c>
      <c r="O78" s="248">
        <f t="shared" si="16"/>
        <v>0</v>
      </c>
      <c r="P78" s="93"/>
      <c r="Q78" s="33"/>
      <c r="R78" s="33"/>
      <c r="S78" s="33"/>
      <c r="T78" s="33"/>
      <c r="U78" s="33"/>
    </row>
    <row r="79" spans="1:21">
      <c r="A79" s="94">
        <f t="shared" si="11"/>
        <v>71</v>
      </c>
      <c r="B79" s="93" t="str">
        <f>+[13]Sample!$A72</f>
        <v>BANK OF AMERICA</v>
      </c>
      <c r="C79" s="247">
        <f>+[13]Sample!$D72</f>
        <v>43175</v>
      </c>
      <c r="D79" s="93">
        <f>+[13]Sample!$F72</f>
        <v>231.33</v>
      </c>
      <c r="E79" s="93">
        <f>+[13]Sample!$P72</f>
        <v>231.33</v>
      </c>
      <c r="F79" s="247" t="str">
        <f>+[13]Sample!$J72</f>
        <v>EFT</v>
      </c>
      <c r="G79" s="247">
        <f>+[13]Sample!$G72</f>
        <v>43147</v>
      </c>
      <c r="H79" s="247">
        <f>+[13]Sample!$H72</f>
        <v>43160</v>
      </c>
      <c r="I79" s="247">
        <f t="shared" si="12"/>
        <v>43153.5</v>
      </c>
      <c r="J79" s="247">
        <f>+[13]Sample!$L72</f>
        <v>43175</v>
      </c>
      <c r="K79" s="150">
        <f t="shared" si="13"/>
        <v>22</v>
      </c>
      <c r="L79" s="93">
        <f t="shared" si="14"/>
        <v>5089</v>
      </c>
      <c r="M79" s="247">
        <f>+[13]Sample!$M72</f>
        <v>43175</v>
      </c>
      <c r="N79" s="95">
        <f t="shared" si="15"/>
        <v>0</v>
      </c>
      <c r="O79" s="248">
        <f t="shared" si="16"/>
        <v>0</v>
      </c>
      <c r="P79" s="93"/>
      <c r="Q79" s="33"/>
      <c r="R79" s="33"/>
      <c r="S79" s="33"/>
      <c r="T79" s="33"/>
      <c r="U79" s="33"/>
    </row>
    <row r="80" spans="1:21">
      <c r="A80" s="94">
        <f t="shared" si="11"/>
        <v>72</v>
      </c>
      <c r="B80" s="93" t="str">
        <f>+[13]Sample!$A73</f>
        <v>BANK OF AMERICA</v>
      </c>
      <c r="C80" s="247">
        <f>+[13]Sample!$D73</f>
        <v>43267</v>
      </c>
      <c r="D80" s="93">
        <f>+[13]Sample!$F73</f>
        <v>190.97</v>
      </c>
      <c r="E80" s="93">
        <f>+[13]Sample!$P73</f>
        <v>190.97</v>
      </c>
      <c r="F80" s="247" t="str">
        <f>+[13]Sample!$J73</f>
        <v>EFT</v>
      </c>
      <c r="G80" s="247">
        <f>+[13]Sample!$G73</f>
        <v>43241</v>
      </c>
      <c r="H80" s="247">
        <f>+[13]Sample!$H73</f>
        <v>43242</v>
      </c>
      <c r="I80" s="247">
        <f t="shared" si="12"/>
        <v>43241.5</v>
      </c>
      <c r="J80" s="247">
        <f>+[13]Sample!$L73</f>
        <v>43280</v>
      </c>
      <c r="K80" s="150">
        <f t="shared" si="13"/>
        <v>39</v>
      </c>
      <c r="L80" s="93">
        <f t="shared" si="14"/>
        <v>7448</v>
      </c>
      <c r="M80" s="247">
        <f>+[13]Sample!$M73</f>
        <v>43280</v>
      </c>
      <c r="N80" s="95">
        <f t="shared" si="15"/>
        <v>0</v>
      </c>
      <c r="O80" s="248">
        <f t="shared" si="16"/>
        <v>0</v>
      </c>
      <c r="P80" s="93"/>
      <c r="Q80" s="33"/>
      <c r="R80" s="33"/>
      <c r="S80" s="33"/>
      <c r="T80" s="33"/>
      <c r="U80" s="33"/>
    </row>
    <row r="81" spans="1:21">
      <c r="A81" s="94">
        <f t="shared" si="11"/>
        <v>73</v>
      </c>
      <c r="B81" s="93" t="str">
        <f>+[13]Sample!$A74</f>
        <v>BANK OF AMERICA</v>
      </c>
      <c r="C81" s="247">
        <f>+[13]Sample!$D74</f>
        <v>43116</v>
      </c>
      <c r="D81" s="93">
        <f>+[13]Sample!$F74</f>
        <v>78.19</v>
      </c>
      <c r="E81" s="93">
        <f>+[13]Sample!$P74</f>
        <v>78.19</v>
      </c>
      <c r="F81" s="247" t="str">
        <f>+[13]Sample!$J74</f>
        <v>EFT</v>
      </c>
      <c r="G81" s="247">
        <f>+[13]Sample!$G74</f>
        <v>43089</v>
      </c>
      <c r="H81" s="247">
        <f>+[13]Sample!$H74</f>
        <v>43112</v>
      </c>
      <c r="I81" s="247">
        <f t="shared" si="12"/>
        <v>43100.5</v>
      </c>
      <c r="J81" s="247">
        <f>+[13]Sample!$L74</f>
        <v>43130</v>
      </c>
      <c r="K81" s="150">
        <f t="shared" si="13"/>
        <v>30</v>
      </c>
      <c r="L81" s="93">
        <f t="shared" si="14"/>
        <v>2346</v>
      </c>
      <c r="M81" s="247">
        <f>+[13]Sample!$M74</f>
        <v>43130</v>
      </c>
      <c r="N81" s="95">
        <f t="shared" si="15"/>
        <v>0</v>
      </c>
      <c r="O81" s="248">
        <f t="shared" si="16"/>
        <v>0</v>
      </c>
      <c r="P81" s="93"/>
      <c r="Q81" s="33"/>
      <c r="R81" s="33"/>
      <c r="S81" s="33"/>
      <c r="T81" s="33"/>
      <c r="U81" s="33"/>
    </row>
    <row r="82" spans="1:21">
      <c r="A82" s="94">
        <f t="shared" si="11"/>
        <v>74</v>
      </c>
      <c r="B82" s="93" t="str">
        <f>+[13]Sample!$A75</f>
        <v>BANK OF AMERICA</v>
      </c>
      <c r="C82" s="247">
        <f>+[13]Sample!$D75</f>
        <v>42994</v>
      </c>
      <c r="D82" s="93">
        <f>+[13]Sample!$F75</f>
        <v>24.35</v>
      </c>
      <c r="E82" s="93">
        <f>+[13]Sample!$P75</f>
        <v>24.35</v>
      </c>
      <c r="F82" s="247" t="str">
        <f>+[13]Sample!$J75</f>
        <v>EFT</v>
      </c>
      <c r="G82" s="247">
        <f>+[13]Sample!$G75</f>
        <v>42968</v>
      </c>
      <c r="H82" s="247">
        <f>+[13]Sample!$H75</f>
        <v>42968</v>
      </c>
      <c r="I82" s="247">
        <f t="shared" si="12"/>
        <v>42968</v>
      </c>
      <c r="J82" s="247">
        <f>+[13]Sample!$L75</f>
        <v>43006</v>
      </c>
      <c r="K82" s="150">
        <f t="shared" si="13"/>
        <v>38</v>
      </c>
      <c r="L82" s="93">
        <f t="shared" si="14"/>
        <v>925</v>
      </c>
      <c r="M82" s="247">
        <f>+[13]Sample!$M75</f>
        <v>43006</v>
      </c>
      <c r="N82" s="95">
        <f t="shared" si="15"/>
        <v>0</v>
      </c>
      <c r="O82" s="248">
        <f t="shared" si="16"/>
        <v>0</v>
      </c>
      <c r="P82" s="93"/>
      <c r="Q82" s="33"/>
      <c r="R82" s="33"/>
      <c r="S82" s="33"/>
      <c r="T82" s="33"/>
      <c r="U82" s="33"/>
    </row>
    <row r="83" spans="1:21">
      <c r="A83" s="94">
        <f t="shared" si="11"/>
        <v>75</v>
      </c>
      <c r="B83" s="93" t="str">
        <f>+[13]Sample!$A76</f>
        <v>BANK OF AMERICA</v>
      </c>
      <c r="C83" s="247">
        <f>+[13]Sample!$D76</f>
        <v>43116</v>
      </c>
      <c r="D83" s="93">
        <f>+[13]Sample!$F76</f>
        <v>20</v>
      </c>
      <c r="E83" s="93">
        <f>+[13]Sample!$P76</f>
        <v>20</v>
      </c>
      <c r="F83" s="247" t="str">
        <f>+[13]Sample!$J76</f>
        <v>EFT</v>
      </c>
      <c r="G83" s="247">
        <f>+[13]Sample!$G76</f>
        <v>43103</v>
      </c>
      <c r="H83" s="247">
        <f>+[13]Sample!$H76</f>
        <v>43103</v>
      </c>
      <c r="I83" s="247">
        <f t="shared" si="12"/>
        <v>43103</v>
      </c>
      <c r="J83" s="247">
        <f>+[13]Sample!$L76</f>
        <v>43130</v>
      </c>
      <c r="K83" s="150">
        <f t="shared" si="13"/>
        <v>27</v>
      </c>
      <c r="L83" s="93">
        <f t="shared" si="14"/>
        <v>540</v>
      </c>
      <c r="M83" s="247">
        <f>+[13]Sample!$M76</f>
        <v>43130</v>
      </c>
      <c r="N83" s="95">
        <f t="shared" si="15"/>
        <v>0</v>
      </c>
      <c r="O83" s="248">
        <f t="shared" si="16"/>
        <v>0</v>
      </c>
      <c r="P83" s="93"/>
      <c r="Q83" s="33"/>
      <c r="R83" s="33"/>
      <c r="S83" s="33"/>
      <c r="T83" s="33"/>
      <c r="U83" s="33"/>
    </row>
    <row r="84" spans="1:21">
      <c r="A84" s="94">
        <f t="shared" si="11"/>
        <v>76</v>
      </c>
      <c r="B84" s="93" t="str">
        <f>+[13]Sample!$A77</f>
        <v>BANK OF AMERICA</v>
      </c>
      <c r="C84" s="247">
        <f>+[13]Sample!$D77</f>
        <v>43116</v>
      </c>
      <c r="D84" s="93">
        <f>+[13]Sample!$F77</f>
        <v>142.09</v>
      </c>
      <c r="E84" s="93">
        <f>+[13]Sample!$P77</f>
        <v>142.09</v>
      </c>
      <c r="F84" s="247" t="str">
        <f>+[13]Sample!$J77</f>
        <v>EFT</v>
      </c>
      <c r="G84" s="247">
        <f>+[13]Sample!$G77</f>
        <v>43087</v>
      </c>
      <c r="H84" s="247">
        <f>+[13]Sample!$H77</f>
        <v>43113</v>
      </c>
      <c r="I84" s="247">
        <f t="shared" si="12"/>
        <v>43100</v>
      </c>
      <c r="J84" s="247">
        <f>+[13]Sample!$L77</f>
        <v>43130</v>
      </c>
      <c r="K84" s="150">
        <f t="shared" si="13"/>
        <v>30</v>
      </c>
      <c r="L84" s="93">
        <f t="shared" si="14"/>
        <v>4263</v>
      </c>
      <c r="M84" s="247">
        <f>+[13]Sample!$M77</f>
        <v>43130</v>
      </c>
      <c r="N84" s="95">
        <f t="shared" si="15"/>
        <v>0</v>
      </c>
      <c r="O84" s="248">
        <f t="shared" si="16"/>
        <v>0</v>
      </c>
      <c r="P84" s="93"/>
      <c r="Q84" s="33"/>
      <c r="R84" s="33"/>
      <c r="S84" s="33"/>
      <c r="T84" s="33"/>
      <c r="U84" s="33"/>
    </row>
    <row r="85" spans="1:21">
      <c r="A85" s="94">
        <f t="shared" si="11"/>
        <v>77</v>
      </c>
      <c r="B85" s="93" t="str">
        <f>+[13]Sample!$A78</f>
        <v>BANK OF AMERICA</v>
      </c>
      <c r="C85" s="247">
        <f>+[13]Sample!$D78</f>
        <v>42932</v>
      </c>
      <c r="D85" s="93">
        <f>+[13]Sample!$F78</f>
        <v>109.34</v>
      </c>
      <c r="E85" s="93">
        <f>+[13]Sample!$P78</f>
        <v>19.04</v>
      </c>
      <c r="F85" s="247" t="str">
        <f>+[13]Sample!$J78</f>
        <v>EFT</v>
      </c>
      <c r="G85" s="247">
        <f>+[13]Sample!$G78</f>
        <v>42922</v>
      </c>
      <c r="H85" s="247">
        <f>+[13]Sample!$H78</f>
        <v>42928</v>
      </c>
      <c r="I85" s="247">
        <f t="shared" si="12"/>
        <v>42925</v>
      </c>
      <c r="J85" s="247">
        <f>+[13]Sample!$L78</f>
        <v>42944</v>
      </c>
      <c r="K85" s="150">
        <f t="shared" si="13"/>
        <v>19</v>
      </c>
      <c r="L85" s="93">
        <f t="shared" si="14"/>
        <v>362</v>
      </c>
      <c r="M85" s="247">
        <f>+[13]Sample!$M78</f>
        <v>42944</v>
      </c>
      <c r="N85" s="95">
        <f t="shared" si="15"/>
        <v>0</v>
      </c>
      <c r="O85" s="248">
        <f t="shared" si="16"/>
        <v>0</v>
      </c>
      <c r="P85" s="93"/>
      <c r="Q85" s="33"/>
      <c r="R85" s="33"/>
      <c r="S85" s="33"/>
      <c r="T85" s="33"/>
      <c r="U85" s="33"/>
    </row>
    <row r="86" spans="1:21">
      <c r="A86" s="94">
        <f t="shared" si="11"/>
        <v>78</v>
      </c>
      <c r="B86" s="93" t="str">
        <f>+[13]Sample!$A79</f>
        <v>BANK OF AMERICA</v>
      </c>
      <c r="C86" s="247">
        <f>+[13]Sample!$D79</f>
        <v>43175</v>
      </c>
      <c r="D86" s="93">
        <f>+[13]Sample!$F79</f>
        <v>240.84</v>
      </c>
      <c r="E86" s="93">
        <f>+[13]Sample!$P79</f>
        <v>240.84</v>
      </c>
      <c r="F86" s="247" t="str">
        <f>+[13]Sample!$J79</f>
        <v>EFT</v>
      </c>
      <c r="G86" s="247">
        <f>+[13]Sample!$G79</f>
        <v>43147</v>
      </c>
      <c r="H86" s="247">
        <f>+[13]Sample!$H79</f>
        <v>43166</v>
      </c>
      <c r="I86" s="247">
        <f t="shared" si="12"/>
        <v>43156.5</v>
      </c>
      <c r="J86" s="247">
        <f>+[13]Sample!$L79</f>
        <v>43175</v>
      </c>
      <c r="K86" s="150">
        <f t="shared" si="13"/>
        <v>19</v>
      </c>
      <c r="L86" s="93">
        <f t="shared" si="14"/>
        <v>4576</v>
      </c>
      <c r="M86" s="247">
        <f>+[13]Sample!$M79</f>
        <v>43175</v>
      </c>
      <c r="N86" s="95">
        <f t="shared" si="15"/>
        <v>0</v>
      </c>
      <c r="O86" s="248">
        <f t="shared" si="16"/>
        <v>0</v>
      </c>
      <c r="P86" s="93"/>
      <c r="Q86" s="33"/>
      <c r="R86" s="33"/>
      <c r="S86" s="33"/>
      <c r="T86" s="33"/>
      <c r="U86" s="33"/>
    </row>
    <row r="87" spans="1:21">
      <c r="A87" s="94">
        <f t="shared" si="11"/>
        <v>79</v>
      </c>
      <c r="B87" s="93" t="str">
        <f>+[13]Sample!$A80</f>
        <v>BANK OF AMERICA</v>
      </c>
      <c r="C87" s="247">
        <f>+[13]Sample!$D80</f>
        <v>43175</v>
      </c>
      <c r="D87" s="93">
        <f>+[13]Sample!$F80</f>
        <v>1531.61</v>
      </c>
      <c r="E87" s="93">
        <f>+[13]Sample!$P80</f>
        <v>1531.61</v>
      </c>
      <c r="F87" s="247" t="str">
        <f>+[13]Sample!$J80</f>
        <v>EFT</v>
      </c>
      <c r="G87" s="247">
        <f>+[13]Sample!$G80</f>
        <v>43145</v>
      </c>
      <c r="H87" s="247">
        <f>+[13]Sample!$H80</f>
        <v>43196</v>
      </c>
      <c r="I87" s="247">
        <f t="shared" si="12"/>
        <v>43170.5</v>
      </c>
      <c r="J87" s="247">
        <f>+[13]Sample!$L80</f>
        <v>43175</v>
      </c>
      <c r="K87" s="150">
        <f t="shared" si="13"/>
        <v>5</v>
      </c>
      <c r="L87" s="93">
        <f t="shared" si="14"/>
        <v>7658</v>
      </c>
      <c r="M87" s="247">
        <f>+[13]Sample!$M80</f>
        <v>43175</v>
      </c>
      <c r="N87" s="95">
        <f t="shared" si="15"/>
        <v>0</v>
      </c>
      <c r="O87" s="248">
        <f t="shared" si="16"/>
        <v>0</v>
      </c>
      <c r="P87" s="93"/>
      <c r="Q87" s="33"/>
      <c r="R87" s="33"/>
      <c r="S87" s="33"/>
      <c r="T87" s="33"/>
      <c r="U87" s="33"/>
    </row>
    <row r="88" spans="1:21">
      <c r="A88" s="94">
        <f t="shared" si="11"/>
        <v>80</v>
      </c>
      <c r="B88" s="93" t="str">
        <f>+[13]Sample!$A81</f>
        <v>BANK OF AMERICA</v>
      </c>
      <c r="C88" s="247">
        <f>+[13]Sample!$D81</f>
        <v>43175</v>
      </c>
      <c r="D88" s="93">
        <f>+[13]Sample!$F81</f>
        <v>53.31</v>
      </c>
      <c r="E88" s="93">
        <f>+[13]Sample!$P81</f>
        <v>53.31</v>
      </c>
      <c r="F88" s="247" t="str">
        <f>+[13]Sample!$J81</f>
        <v>EFT</v>
      </c>
      <c r="G88" s="247">
        <f>+[13]Sample!$G81</f>
        <v>43151</v>
      </c>
      <c r="H88" s="247">
        <f>+[13]Sample!$H81</f>
        <v>43160</v>
      </c>
      <c r="I88" s="247">
        <f t="shared" si="12"/>
        <v>43155.5</v>
      </c>
      <c r="J88" s="247">
        <f>+[13]Sample!$L81</f>
        <v>43175</v>
      </c>
      <c r="K88" s="150">
        <f t="shared" si="13"/>
        <v>20</v>
      </c>
      <c r="L88" s="93">
        <f t="shared" si="14"/>
        <v>1066</v>
      </c>
      <c r="M88" s="247">
        <f>+[13]Sample!$M81</f>
        <v>43175</v>
      </c>
      <c r="N88" s="95">
        <f t="shared" si="15"/>
        <v>0</v>
      </c>
      <c r="O88" s="248">
        <f t="shared" si="16"/>
        <v>0</v>
      </c>
      <c r="P88" s="93"/>
      <c r="Q88" s="33"/>
      <c r="R88" s="33"/>
      <c r="S88" s="33"/>
      <c r="T88" s="33"/>
      <c r="U88" s="33"/>
    </row>
    <row r="89" spans="1:21">
      <c r="A89" s="94">
        <f t="shared" si="11"/>
        <v>81</v>
      </c>
      <c r="B89" s="93" t="str">
        <f>+[13]Sample!$A82</f>
        <v>BANK OF AMERICA</v>
      </c>
      <c r="C89" s="247">
        <f>+[13]Sample!$D82</f>
        <v>43206</v>
      </c>
      <c r="D89" s="93">
        <f>+[13]Sample!$F82</f>
        <v>889.07</v>
      </c>
      <c r="E89" s="93">
        <f>+[13]Sample!$P82</f>
        <v>528.66999999999996</v>
      </c>
      <c r="F89" s="247" t="str">
        <f>+[13]Sample!$J82</f>
        <v>EFT</v>
      </c>
      <c r="G89" s="247">
        <f>+[13]Sample!$G82</f>
        <v>43174</v>
      </c>
      <c r="H89" s="247">
        <f>+[13]Sample!$H82</f>
        <v>43195</v>
      </c>
      <c r="I89" s="247">
        <f t="shared" si="12"/>
        <v>43184.5</v>
      </c>
      <c r="J89" s="247">
        <f>+[13]Sample!$L82</f>
        <v>43220</v>
      </c>
      <c r="K89" s="150">
        <f t="shared" si="13"/>
        <v>36</v>
      </c>
      <c r="L89" s="93">
        <f t="shared" si="14"/>
        <v>19032</v>
      </c>
      <c r="M89" s="247">
        <f>+[13]Sample!$M82</f>
        <v>43220</v>
      </c>
      <c r="N89" s="95">
        <f t="shared" si="15"/>
        <v>0</v>
      </c>
      <c r="O89" s="248">
        <f t="shared" si="16"/>
        <v>0</v>
      </c>
      <c r="P89" s="93"/>
      <c r="Q89" s="33"/>
      <c r="R89" s="33"/>
      <c r="S89" s="33"/>
      <c r="T89" s="33"/>
      <c r="U89" s="33"/>
    </row>
    <row r="90" spans="1:21">
      <c r="A90" s="94">
        <f t="shared" si="11"/>
        <v>82</v>
      </c>
      <c r="B90" s="93" t="str">
        <f>+[13]Sample!$A83</f>
        <v>BANK OF AMERICA</v>
      </c>
      <c r="C90" s="247">
        <f>+[13]Sample!$D83</f>
        <v>43147</v>
      </c>
      <c r="D90" s="93">
        <f>+[13]Sample!$F83</f>
        <v>626.94000000000005</v>
      </c>
      <c r="E90" s="93">
        <f>+[13]Sample!$P83</f>
        <v>310.8</v>
      </c>
      <c r="F90" s="247" t="str">
        <f>+[13]Sample!$J83</f>
        <v>EFT</v>
      </c>
      <c r="G90" s="247">
        <f>+[13]Sample!$G83</f>
        <v>43115</v>
      </c>
      <c r="H90" s="247">
        <f>+[13]Sample!$H83</f>
        <v>43140</v>
      </c>
      <c r="I90" s="247">
        <f t="shared" si="12"/>
        <v>43127.5</v>
      </c>
      <c r="J90" s="247">
        <f>+[13]Sample!$L83</f>
        <v>43159</v>
      </c>
      <c r="K90" s="150">
        <f t="shared" si="13"/>
        <v>32</v>
      </c>
      <c r="L90" s="93">
        <f t="shared" si="14"/>
        <v>9946</v>
      </c>
      <c r="M90" s="247">
        <f>+[13]Sample!$M83</f>
        <v>43159</v>
      </c>
      <c r="N90" s="95">
        <f t="shared" si="15"/>
        <v>0</v>
      </c>
      <c r="O90" s="248">
        <f t="shared" si="16"/>
        <v>0</v>
      </c>
      <c r="P90" s="93"/>
      <c r="Q90" s="33"/>
      <c r="R90" s="33"/>
      <c r="S90" s="33"/>
      <c r="T90" s="33"/>
      <c r="U90" s="33"/>
    </row>
    <row r="91" spans="1:21">
      <c r="A91" s="94">
        <f t="shared" si="11"/>
        <v>83</v>
      </c>
      <c r="B91" s="93" t="str">
        <f>+[13]Sample!$A84</f>
        <v>BANK OF AMERICA</v>
      </c>
      <c r="C91" s="247">
        <f>+[13]Sample!$D84</f>
        <v>43147</v>
      </c>
      <c r="D91" s="93">
        <f>+[13]Sample!$F84</f>
        <v>1650.15</v>
      </c>
      <c r="E91" s="93">
        <f>+[13]Sample!$P84</f>
        <v>1383.23</v>
      </c>
      <c r="F91" s="247" t="str">
        <f>+[13]Sample!$J84</f>
        <v>EFT</v>
      </c>
      <c r="G91" s="247">
        <f>+[13]Sample!$G84</f>
        <v>43124</v>
      </c>
      <c r="H91" s="247">
        <f>+[13]Sample!$H84</f>
        <v>43146</v>
      </c>
      <c r="I91" s="247">
        <f t="shared" si="12"/>
        <v>43135</v>
      </c>
      <c r="J91" s="247">
        <f>+[13]Sample!$L84</f>
        <v>43159</v>
      </c>
      <c r="K91" s="150">
        <f t="shared" si="13"/>
        <v>24</v>
      </c>
      <c r="L91" s="93">
        <f t="shared" si="14"/>
        <v>33198</v>
      </c>
      <c r="M91" s="247">
        <f>+[13]Sample!$M84</f>
        <v>43159</v>
      </c>
      <c r="N91" s="95">
        <f t="shared" si="15"/>
        <v>0</v>
      </c>
      <c r="O91" s="248">
        <f t="shared" si="16"/>
        <v>0</v>
      </c>
      <c r="P91" s="93"/>
      <c r="Q91" s="33"/>
      <c r="R91" s="33"/>
      <c r="S91" s="33"/>
      <c r="T91" s="33"/>
      <c r="U91" s="33"/>
    </row>
    <row r="92" spans="1:21">
      <c r="A92" s="94">
        <f t="shared" si="11"/>
        <v>84</v>
      </c>
      <c r="B92" s="93" t="str">
        <f>+[13]Sample!$A85</f>
        <v>BANK OF AMERICA</v>
      </c>
      <c r="C92" s="247">
        <f>+[13]Sample!$D85</f>
        <v>43267</v>
      </c>
      <c r="D92" s="93">
        <f>+[13]Sample!$F85</f>
        <v>1662.51</v>
      </c>
      <c r="E92" s="93">
        <f>+[13]Sample!$P85</f>
        <v>1307.68</v>
      </c>
      <c r="F92" s="247" t="str">
        <f>+[13]Sample!$J85</f>
        <v>EFT</v>
      </c>
      <c r="G92" s="247">
        <f>+[13]Sample!$G85</f>
        <v>43242</v>
      </c>
      <c r="H92" s="247">
        <f>+[13]Sample!$H85</f>
        <v>43265</v>
      </c>
      <c r="I92" s="247">
        <f t="shared" si="12"/>
        <v>43253.5</v>
      </c>
      <c r="J92" s="247">
        <f>+[13]Sample!$L85</f>
        <v>43280</v>
      </c>
      <c r="K92" s="150">
        <f t="shared" si="13"/>
        <v>27</v>
      </c>
      <c r="L92" s="93">
        <f t="shared" si="14"/>
        <v>35307</v>
      </c>
      <c r="M92" s="247">
        <f>+[13]Sample!$M85</f>
        <v>43280</v>
      </c>
      <c r="N92" s="95">
        <f t="shared" si="15"/>
        <v>0</v>
      </c>
      <c r="O92" s="248">
        <f t="shared" si="16"/>
        <v>0</v>
      </c>
      <c r="P92" s="93"/>
      <c r="Q92" s="33"/>
      <c r="R92" s="33"/>
      <c r="S92" s="33"/>
      <c r="T92" s="33"/>
      <c r="U92" s="33"/>
    </row>
    <row r="93" spans="1:21">
      <c r="A93" s="94">
        <f t="shared" si="11"/>
        <v>85</v>
      </c>
      <c r="B93" s="93" t="str">
        <f>+[13]Sample!$A86</f>
        <v>BANK OF AMERICA</v>
      </c>
      <c r="C93" s="247">
        <f>+[13]Sample!$D86</f>
        <v>42994</v>
      </c>
      <c r="D93" s="93">
        <f>+[13]Sample!$F86</f>
        <v>1064.18</v>
      </c>
      <c r="E93" s="93">
        <f>+[13]Sample!$P86</f>
        <v>1064.18</v>
      </c>
      <c r="F93" s="247" t="str">
        <f>+[13]Sample!$J86</f>
        <v>EFT</v>
      </c>
      <c r="G93" s="247">
        <f>+[13]Sample!$G86</f>
        <v>42962</v>
      </c>
      <c r="H93" s="247">
        <f>+[13]Sample!$H86</f>
        <v>42992</v>
      </c>
      <c r="I93" s="247">
        <f t="shared" si="12"/>
        <v>42977</v>
      </c>
      <c r="J93" s="247">
        <f>+[13]Sample!$L86</f>
        <v>43006</v>
      </c>
      <c r="K93" s="150">
        <f t="shared" si="13"/>
        <v>29</v>
      </c>
      <c r="L93" s="93">
        <f t="shared" si="14"/>
        <v>30861</v>
      </c>
      <c r="M93" s="247">
        <f>+[13]Sample!$M86</f>
        <v>43006</v>
      </c>
      <c r="N93" s="95">
        <f t="shared" si="15"/>
        <v>0</v>
      </c>
      <c r="O93" s="248">
        <f t="shared" si="16"/>
        <v>0</v>
      </c>
      <c r="P93" s="93"/>
      <c r="Q93" s="33"/>
      <c r="R93" s="33"/>
      <c r="S93" s="33"/>
      <c r="T93" s="33"/>
      <c r="U93" s="33"/>
    </row>
    <row r="94" spans="1:21">
      <c r="A94" s="94">
        <f t="shared" si="11"/>
        <v>86</v>
      </c>
      <c r="B94" s="93" t="str">
        <f>+[13]Sample!$A87</f>
        <v>BANK OF AMERICA</v>
      </c>
      <c r="C94" s="247">
        <f>+[13]Sample!$D87</f>
        <v>43085</v>
      </c>
      <c r="D94" s="93">
        <f>+[13]Sample!$F87</f>
        <v>534.98</v>
      </c>
      <c r="E94" s="93">
        <f>+[13]Sample!$P87</f>
        <v>307.37</v>
      </c>
      <c r="F94" s="247" t="str">
        <f>+[13]Sample!$J87</f>
        <v>EFT</v>
      </c>
      <c r="G94" s="247">
        <f>+[13]Sample!$G87</f>
        <v>43056</v>
      </c>
      <c r="H94" s="247">
        <f>+[13]Sample!$H87</f>
        <v>43076</v>
      </c>
      <c r="I94" s="247">
        <f t="shared" si="12"/>
        <v>43066</v>
      </c>
      <c r="J94" s="247">
        <f>+[13]Sample!$L87</f>
        <v>43098</v>
      </c>
      <c r="K94" s="150">
        <f t="shared" si="13"/>
        <v>32</v>
      </c>
      <c r="L94" s="93">
        <f t="shared" si="14"/>
        <v>9836</v>
      </c>
      <c r="M94" s="247">
        <f>+[13]Sample!$M87</f>
        <v>43098</v>
      </c>
      <c r="N94" s="95">
        <f t="shared" si="15"/>
        <v>0</v>
      </c>
      <c r="O94" s="248">
        <f t="shared" si="16"/>
        <v>0</v>
      </c>
      <c r="P94" s="93"/>
      <c r="Q94" s="33"/>
      <c r="R94" s="33"/>
      <c r="S94" s="33"/>
      <c r="T94" s="33"/>
      <c r="U94" s="33"/>
    </row>
    <row r="95" spans="1:21">
      <c r="A95" s="94">
        <f t="shared" si="11"/>
        <v>87</v>
      </c>
      <c r="B95" s="93" t="str">
        <f>+[13]Sample!$A88</f>
        <v>BANK OF AMERICA</v>
      </c>
      <c r="C95" s="247">
        <f>+[13]Sample!$D88</f>
        <v>43267</v>
      </c>
      <c r="D95" s="93">
        <f>+[13]Sample!$F88</f>
        <v>258.39999999999998</v>
      </c>
      <c r="E95" s="93">
        <f>+[13]Sample!$P88</f>
        <v>258.39999999999998</v>
      </c>
      <c r="F95" s="247" t="str">
        <f>+[13]Sample!$J88</f>
        <v>EFT</v>
      </c>
      <c r="G95" s="247">
        <f>+[13]Sample!$G88</f>
        <v>43243</v>
      </c>
      <c r="H95" s="247">
        <f>+[13]Sample!$H88</f>
        <v>43259</v>
      </c>
      <c r="I95" s="247">
        <f t="shared" si="12"/>
        <v>43251</v>
      </c>
      <c r="J95" s="247">
        <f>+[13]Sample!$L88</f>
        <v>43280</v>
      </c>
      <c r="K95" s="150">
        <f t="shared" si="13"/>
        <v>29</v>
      </c>
      <c r="L95" s="93">
        <f t="shared" si="14"/>
        <v>7494</v>
      </c>
      <c r="M95" s="247">
        <f>+[13]Sample!$M88</f>
        <v>43280</v>
      </c>
      <c r="N95" s="95">
        <f t="shared" si="15"/>
        <v>0</v>
      </c>
      <c r="O95" s="248">
        <f t="shared" si="16"/>
        <v>0</v>
      </c>
      <c r="P95" s="93"/>
      <c r="Q95" s="33"/>
      <c r="R95" s="33"/>
      <c r="S95" s="33"/>
      <c r="T95" s="33"/>
      <c r="U95" s="33"/>
    </row>
    <row r="96" spans="1:21">
      <c r="A96" s="94">
        <f t="shared" si="11"/>
        <v>88</v>
      </c>
      <c r="B96" s="93" t="str">
        <f>+[13]Sample!$A89</f>
        <v>BANK OF AMERICA</v>
      </c>
      <c r="C96" s="247">
        <f>+[13]Sample!$D89</f>
        <v>43175</v>
      </c>
      <c r="D96" s="93">
        <f>+[13]Sample!$F89</f>
        <v>320.08999999999997</v>
      </c>
      <c r="E96" s="93">
        <f>+[13]Sample!$P89</f>
        <v>190.34</v>
      </c>
      <c r="F96" s="247" t="str">
        <f>+[13]Sample!$J89</f>
        <v>EFT</v>
      </c>
      <c r="G96" s="247">
        <f>+[13]Sample!$G89</f>
        <v>43150</v>
      </c>
      <c r="H96" s="247">
        <f>+[13]Sample!$H89</f>
        <v>43173</v>
      </c>
      <c r="I96" s="247">
        <f t="shared" si="12"/>
        <v>43161.5</v>
      </c>
      <c r="J96" s="247">
        <f>+[13]Sample!$L89</f>
        <v>43175</v>
      </c>
      <c r="K96" s="150">
        <f t="shared" si="13"/>
        <v>14</v>
      </c>
      <c r="L96" s="93">
        <f t="shared" si="14"/>
        <v>2665</v>
      </c>
      <c r="M96" s="247">
        <f>+[13]Sample!$M89</f>
        <v>43175</v>
      </c>
      <c r="N96" s="95">
        <f t="shared" si="15"/>
        <v>0</v>
      </c>
      <c r="O96" s="248">
        <f t="shared" si="16"/>
        <v>0</v>
      </c>
      <c r="P96" s="93"/>
      <c r="Q96" s="33"/>
      <c r="R96" s="33"/>
      <c r="S96" s="33"/>
      <c r="T96" s="33"/>
      <c r="U96" s="33"/>
    </row>
    <row r="97" spans="1:21">
      <c r="A97" s="94">
        <f t="shared" si="11"/>
        <v>89</v>
      </c>
      <c r="B97" s="93" t="str">
        <f>+[13]Sample!$A90</f>
        <v>BANK OF AMERICA</v>
      </c>
      <c r="C97" s="247">
        <f>+[13]Sample!$D90</f>
        <v>43236</v>
      </c>
      <c r="D97" s="93">
        <f>+[13]Sample!$F90</f>
        <v>26.69</v>
      </c>
      <c r="E97" s="93">
        <f>+[13]Sample!$P90</f>
        <v>26.69</v>
      </c>
      <c r="F97" s="247" t="str">
        <f>+[13]Sample!$J90</f>
        <v>EFT</v>
      </c>
      <c r="G97" s="247">
        <f>+[13]Sample!$G90</f>
        <v>43210</v>
      </c>
      <c r="H97" s="247">
        <f>+[13]Sample!$H90</f>
        <v>43210</v>
      </c>
      <c r="I97" s="247">
        <f t="shared" si="12"/>
        <v>43210</v>
      </c>
      <c r="J97" s="247">
        <f>+[13]Sample!$L90</f>
        <v>43250</v>
      </c>
      <c r="K97" s="150">
        <f t="shared" si="13"/>
        <v>40</v>
      </c>
      <c r="L97" s="93">
        <f t="shared" si="14"/>
        <v>1068</v>
      </c>
      <c r="M97" s="247">
        <f>+[13]Sample!$M90</f>
        <v>43250</v>
      </c>
      <c r="N97" s="95">
        <f t="shared" si="15"/>
        <v>0</v>
      </c>
      <c r="O97" s="248">
        <f t="shared" si="16"/>
        <v>0</v>
      </c>
      <c r="P97" s="93"/>
      <c r="Q97" s="33"/>
      <c r="R97" s="33"/>
      <c r="S97" s="33"/>
      <c r="T97" s="33"/>
      <c r="U97" s="33"/>
    </row>
    <row r="98" spans="1:21">
      <c r="A98" s="94">
        <f t="shared" si="11"/>
        <v>90</v>
      </c>
      <c r="B98" s="93" t="str">
        <f>+[13]Sample!$A91</f>
        <v>BANK OF AMERICA</v>
      </c>
      <c r="C98" s="247">
        <f>+[13]Sample!$D91</f>
        <v>43024</v>
      </c>
      <c r="D98" s="93">
        <f>+[13]Sample!$F91</f>
        <v>23.85</v>
      </c>
      <c r="E98" s="93">
        <f>+[13]Sample!$P91</f>
        <v>23.85</v>
      </c>
      <c r="F98" s="247" t="str">
        <f>+[13]Sample!$J91</f>
        <v>EFT</v>
      </c>
      <c r="G98" s="247">
        <f>+[13]Sample!$G91</f>
        <v>42993</v>
      </c>
      <c r="H98" s="247">
        <f>+[13]Sample!$H91</f>
        <v>42993</v>
      </c>
      <c r="I98" s="247">
        <f t="shared" si="12"/>
        <v>42993</v>
      </c>
      <c r="J98" s="247">
        <f>+[13]Sample!$L91</f>
        <v>43038</v>
      </c>
      <c r="K98" s="150">
        <f t="shared" si="13"/>
        <v>45</v>
      </c>
      <c r="L98" s="93">
        <f t="shared" si="14"/>
        <v>1073</v>
      </c>
      <c r="M98" s="247">
        <f>+[13]Sample!$M91</f>
        <v>43038</v>
      </c>
      <c r="N98" s="95">
        <f t="shared" si="15"/>
        <v>0</v>
      </c>
      <c r="O98" s="248">
        <f t="shared" si="16"/>
        <v>0</v>
      </c>
      <c r="P98" s="93"/>
      <c r="Q98" s="33"/>
      <c r="R98" s="33"/>
      <c r="S98" s="33"/>
      <c r="T98" s="33"/>
      <c r="U98" s="33"/>
    </row>
    <row r="99" spans="1:21">
      <c r="A99" s="94">
        <f t="shared" si="11"/>
        <v>91</v>
      </c>
      <c r="B99" s="93" t="str">
        <f>+[13]Sample!$A92</f>
        <v>BANK OF AMERICA</v>
      </c>
      <c r="C99" s="247">
        <f>+[13]Sample!$D92</f>
        <v>43116</v>
      </c>
      <c r="D99" s="93">
        <f>+[13]Sample!$F92</f>
        <v>217.61</v>
      </c>
      <c r="E99" s="93">
        <f>+[13]Sample!$P92</f>
        <v>217.61</v>
      </c>
      <c r="F99" s="247" t="str">
        <f>+[13]Sample!$J92</f>
        <v>EFT</v>
      </c>
      <c r="G99" s="247">
        <f>+[13]Sample!$G92</f>
        <v>43104</v>
      </c>
      <c r="H99" s="247">
        <f>+[13]Sample!$H92</f>
        <v>43115</v>
      </c>
      <c r="I99" s="247">
        <f t="shared" si="12"/>
        <v>43109.5</v>
      </c>
      <c r="J99" s="247">
        <f>+[13]Sample!$L92</f>
        <v>43130</v>
      </c>
      <c r="K99" s="150">
        <f t="shared" si="13"/>
        <v>21</v>
      </c>
      <c r="L99" s="93">
        <f t="shared" si="14"/>
        <v>4570</v>
      </c>
      <c r="M99" s="247">
        <f>+[13]Sample!$M92</f>
        <v>43130</v>
      </c>
      <c r="N99" s="95">
        <f t="shared" si="15"/>
        <v>0</v>
      </c>
      <c r="O99" s="248">
        <f t="shared" si="16"/>
        <v>0</v>
      </c>
      <c r="P99" s="93"/>
      <c r="Q99" s="33"/>
      <c r="R99" s="33"/>
      <c r="S99" s="33"/>
      <c r="T99" s="33"/>
      <c r="U99" s="33"/>
    </row>
    <row r="100" spans="1:21">
      <c r="A100" s="94">
        <f t="shared" si="11"/>
        <v>92</v>
      </c>
      <c r="B100" s="93" t="str">
        <f>+[13]Sample!$A93</f>
        <v>BANK OF AMERICA</v>
      </c>
      <c r="C100" s="247">
        <f>+[13]Sample!$D93</f>
        <v>42994</v>
      </c>
      <c r="D100" s="93">
        <f>+[13]Sample!$F93</f>
        <v>427.97</v>
      </c>
      <c r="E100" s="93">
        <f>+[13]Sample!$P93</f>
        <v>264.68</v>
      </c>
      <c r="F100" s="247" t="str">
        <f>+[13]Sample!$J93</f>
        <v>EFT</v>
      </c>
      <c r="G100" s="247">
        <f>+[13]Sample!$G93</f>
        <v>42977</v>
      </c>
      <c r="H100" s="247">
        <f>+[13]Sample!$H93</f>
        <v>43000</v>
      </c>
      <c r="I100" s="247">
        <f t="shared" si="12"/>
        <v>42988.5</v>
      </c>
      <c r="J100" s="247">
        <f>+[13]Sample!$L93</f>
        <v>43006</v>
      </c>
      <c r="K100" s="150">
        <f t="shared" si="13"/>
        <v>18</v>
      </c>
      <c r="L100" s="93">
        <f t="shared" si="14"/>
        <v>4764</v>
      </c>
      <c r="M100" s="247">
        <f>+[13]Sample!$M93</f>
        <v>43006</v>
      </c>
      <c r="N100" s="95">
        <f t="shared" si="15"/>
        <v>0</v>
      </c>
      <c r="O100" s="248">
        <f t="shared" si="16"/>
        <v>0</v>
      </c>
      <c r="P100" s="93"/>
      <c r="Q100" s="33"/>
      <c r="R100" s="33"/>
      <c r="S100" s="33"/>
      <c r="T100" s="33"/>
      <c r="U100" s="33"/>
    </row>
    <row r="101" spans="1:21">
      <c r="A101" s="94">
        <f t="shared" si="11"/>
        <v>93</v>
      </c>
      <c r="B101" s="93" t="str">
        <f>+[13]Sample!$A94</f>
        <v>BANK OF AMERICA</v>
      </c>
      <c r="C101" s="247">
        <f>+[13]Sample!$D94</f>
        <v>43085</v>
      </c>
      <c r="D101" s="93">
        <f>+[13]Sample!$F94</f>
        <v>256.11</v>
      </c>
      <c r="E101" s="93">
        <f>+[13]Sample!$P94</f>
        <v>256.11</v>
      </c>
      <c r="F101" s="247" t="str">
        <f>+[13]Sample!$J94</f>
        <v>EFT</v>
      </c>
      <c r="G101" s="247">
        <f>+[13]Sample!$G94</f>
        <v>43070</v>
      </c>
      <c r="H101" s="247">
        <f>+[13]Sample!$H94</f>
        <v>43082</v>
      </c>
      <c r="I101" s="247">
        <f t="shared" si="12"/>
        <v>43076</v>
      </c>
      <c r="J101" s="247">
        <f>+[13]Sample!$L94</f>
        <v>43098</v>
      </c>
      <c r="K101" s="150">
        <f t="shared" si="13"/>
        <v>22</v>
      </c>
      <c r="L101" s="93">
        <f t="shared" si="14"/>
        <v>5634</v>
      </c>
      <c r="M101" s="247">
        <f>+[13]Sample!$M94</f>
        <v>43098</v>
      </c>
      <c r="N101" s="95">
        <f t="shared" si="15"/>
        <v>0</v>
      </c>
      <c r="O101" s="248">
        <f t="shared" si="16"/>
        <v>0</v>
      </c>
      <c r="P101" s="93"/>
      <c r="Q101" s="33"/>
      <c r="R101" s="33"/>
      <c r="S101" s="33"/>
      <c r="T101" s="33"/>
      <c r="U101" s="33"/>
    </row>
    <row r="102" spans="1:21">
      <c r="A102" s="94">
        <f t="shared" si="11"/>
        <v>94</v>
      </c>
      <c r="B102" s="93" t="str">
        <f>+[13]Sample!$A95</f>
        <v>BANK OF AMERICA</v>
      </c>
      <c r="C102" s="247">
        <f>+[13]Sample!$D95</f>
        <v>43085</v>
      </c>
      <c r="D102" s="93">
        <f>+[13]Sample!$F95</f>
        <v>25</v>
      </c>
      <c r="E102" s="93">
        <f>+[13]Sample!$P95</f>
        <v>25</v>
      </c>
      <c r="F102" s="247" t="str">
        <f>+[13]Sample!$J95</f>
        <v>EFT</v>
      </c>
      <c r="G102" s="247">
        <f>+[13]Sample!$G95</f>
        <v>43065</v>
      </c>
      <c r="H102" s="247">
        <f>+[13]Sample!$H95</f>
        <v>43065</v>
      </c>
      <c r="I102" s="247">
        <f t="shared" si="12"/>
        <v>43065</v>
      </c>
      <c r="J102" s="247">
        <f>+[13]Sample!$L95</f>
        <v>43098</v>
      </c>
      <c r="K102" s="150">
        <f t="shared" si="13"/>
        <v>33</v>
      </c>
      <c r="L102" s="93">
        <f t="shared" si="14"/>
        <v>825</v>
      </c>
      <c r="M102" s="247">
        <f>+[13]Sample!$M95</f>
        <v>43098</v>
      </c>
      <c r="N102" s="95">
        <f t="shared" si="15"/>
        <v>0</v>
      </c>
      <c r="O102" s="248">
        <f t="shared" si="16"/>
        <v>0</v>
      </c>
      <c r="P102" s="93"/>
      <c r="Q102" s="33"/>
      <c r="R102" s="33"/>
      <c r="S102" s="33"/>
      <c r="T102" s="33"/>
      <c r="U102" s="33"/>
    </row>
    <row r="103" spans="1:21">
      <c r="A103" s="94">
        <f t="shared" si="11"/>
        <v>95</v>
      </c>
      <c r="B103" s="93" t="str">
        <f>+[13]Sample!$A96</f>
        <v>BANK OF AMERICA</v>
      </c>
      <c r="C103" s="247">
        <f>+[13]Sample!$D96</f>
        <v>43236</v>
      </c>
      <c r="D103" s="93">
        <f>+[13]Sample!$F96</f>
        <v>117.68</v>
      </c>
      <c r="E103" s="93">
        <f>+[13]Sample!$P96</f>
        <v>117.68</v>
      </c>
      <c r="F103" s="247" t="str">
        <f>+[13]Sample!$J96</f>
        <v>EFT</v>
      </c>
      <c r="G103" s="247">
        <f>+[13]Sample!$G96</f>
        <v>43214</v>
      </c>
      <c r="H103" s="247">
        <f>+[13]Sample!$H96</f>
        <v>43223</v>
      </c>
      <c r="I103" s="247">
        <f t="shared" si="12"/>
        <v>43218.5</v>
      </c>
      <c r="J103" s="247">
        <f>+[13]Sample!$L96</f>
        <v>43250</v>
      </c>
      <c r="K103" s="150">
        <f t="shared" si="13"/>
        <v>32</v>
      </c>
      <c r="L103" s="93">
        <f t="shared" si="14"/>
        <v>3766</v>
      </c>
      <c r="M103" s="247">
        <f>+[13]Sample!$M96</f>
        <v>43250</v>
      </c>
      <c r="N103" s="95">
        <f t="shared" si="15"/>
        <v>0</v>
      </c>
      <c r="O103" s="248">
        <f t="shared" si="16"/>
        <v>0</v>
      </c>
      <c r="P103" s="93"/>
      <c r="Q103" s="33"/>
      <c r="R103" s="33"/>
      <c r="S103" s="33"/>
      <c r="T103" s="33"/>
      <c r="U103" s="33"/>
    </row>
    <row r="104" spans="1:21">
      <c r="A104" s="94">
        <f t="shared" si="11"/>
        <v>96</v>
      </c>
      <c r="B104" s="93" t="str">
        <f>+[13]Sample!$A97</f>
        <v>BANK OF AMERICA</v>
      </c>
      <c r="C104" s="247">
        <f>+[13]Sample!$D97</f>
        <v>43147</v>
      </c>
      <c r="D104" s="93">
        <f>+[13]Sample!$F97</f>
        <v>74.459999999999994</v>
      </c>
      <c r="E104" s="93">
        <f>+[13]Sample!$P97</f>
        <v>74.459999999999994</v>
      </c>
      <c r="F104" s="247" t="str">
        <f>+[13]Sample!$J97</f>
        <v>EFT</v>
      </c>
      <c r="G104" s="247">
        <f>+[13]Sample!$G97</f>
        <v>43117</v>
      </c>
      <c r="H104" s="247">
        <f>+[13]Sample!$H97</f>
        <v>43136</v>
      </c>
      <c r="I104" s="247">
        <f t="shared" si="12"/>
        <v>43126.5</v>
      </c>
      <c r="J104" s="247">
        <f>+[13]Sample!$L97</f>
        <v>43159</v>
      </c>
      <c r="K104" s="150">
        <f t="shared" si="13"/>
        <v>33</v>
      </c>
      <c r="L104" s="93">
        <f t="shared" si="14"/>
        <v>2457</v>
      </c>
      <c r="M104" s="247">
        <f>+[13]Sample!$M97</f>
        <v>43159</v>
      </c>
      <c r="N104" s="95">
        <f t="shared" si="15"/>
        <v>0</v>
      </c>
      <c r="O104" s="248">
        <f t="shared" si="16"/>
        <v>0</v>
      </c>
      <c r="P104" s="93"/>
      <c r="Q104" s="33"/>
      <c r="R104" s="33"/>
      <c r="S104" s="33"/>
      <c r="T104" s="33"/>
      <c r="U104" s="33"/>
    </row>
    <row r="105" spans="1:21">
      <c r="A105" s="94">
        <f t="shared" si="11"/>
        <v>97</v>
      </c>
      <c r="B105" s="93" t="str">
        <f>+[13]Sample!$A98</f>
        <v>BANK OF AMERICA</v>
      </c>
      <c r="C105" s="247">
        <f>+[13]Sample!$D98</f>
        <v>43147</v>
      </c>
      <c r="D105" s="93">
        <f>+[13]Sample!$F98</f>
        <v>29.36</v>
      </c>
      <c r="E105" s="93">
        <f>+[13]Sample!$P98</f>
        <v>29.36</v>
      </c>
      <c r="F105" s="247" t="str">
        <f>+[13]Sample!$J98</f>
        <v>EFT</v>
      </c>
      <c r="G105" s="247">
        <f>+[13]Sample!$G98</f>
        <v>43136</v>
      </c>
      <c r="H105" s="247">
        <f>+[13]Sample!$H98</f>
        <v>43137</v>
      </c>
      <c r="I105" s="247">
        <f t="shared" si="12"/>
        <v>43136.5</v>
      </c>
      <c r="J105" s="247">
        <f>+[13]Sample!$L98</f>
        <v>43159</v>
      </c>
      <c r="K105" s="150">
        <f t="shared" si="13"/>
        <v>23</v>
      </c>
      <c r="L105" s="93">
        <f t="shared" si="14"/>
        <v>675</v>
      </c>
      <c r="M105" s="247">
        <f>+[13]Sample!$M98</f>
        <v>43159</v>
      </c>
      <c r="N105" s="95">
        <f t="shared" si="15"/>
        <v>0</v>
      </c>
      <c r="O105" s="248">
        <f t="shared" si="16"/>
        <v>0</v>
      </c>
      <c r="P105" s="93"/>
      <c r="Q105" s="33"/>
      <c r="R105" s="33"/>
      <c r="S105" s="33"/>
      <c r="T105" s="33"/>
      <c r="U105" s="33"/>
    </row>
    <row r="106" spans="1:21">
      <c r="A106" s="94">
        <f t="shared" si="11"/>
        <v>98</v>
      </c>
      <c r="B106" s="93" t="str">
        <f>+[13]Sample!$A99</f>
        <v>BANK OF AMERICA</v>
      </c>
      <c r="C106" s="247">
        <f>+[13]Sample!$D99</f>
        <v>43147</v>
      </c>
      <c r="D106" s="93">
        <f>+[13]Sample!$F99</f>
        <v>2493.46</v>
      </c>
      <c r="E106" s="93">
        <f>+[13]Sample!$P99</f>
        <v>50.86</v>
      </c>
      <c r="F106" s="247" t="str">
        <f>+[13]Sample!$J99</f>
        <v>EFT</v>
      </c>
      <c r="G106" s="247">
        <f>+[13]Sample!$G99</f>
        <v>43118</v>
      </c>
      <c r="H106" s="247">
        <f>+[13]Sample!$H99</f>
        <v>43132</v>
      </c>
      <c r="I106" s="247">
        <f t="shared" si="12"/>
        <v>43125</v>
      </c>
      <c r="J106" s="247">
        <f>+[13]Sample!$L99</f>
        <v>43159</v>
      </c>
      <c r="K106" s="150">
        <f t="shared" si="13"/>
        <v>34</v>
      </c>
      <c r="L106" s="93">
        <f t="shared" si="14"/>
        <v>1729</v>
      </c>
      <c r="M106" s="247">
        <f>+[13]Sample!$M99</f>
        <v>43159</v>
      </c>
      <c r="N106" s="95">
        <f t="shared" si="15"/>
        <v>0</v>
      </c>
      <c r="O106" s="248">
        <f t="shared" si="16"/>
        <v>0</v>
      </c>
      <c r="P106" s="93"/>
      <c r="Q106" s="33"/>
      <c r="R106" s="33"/>
      <c r="S106" s="33"/>
      <c r="T106" s="33"/>
      <c r="U106" s="33"/>
    </row>
    <row r="107" spans="1:21">
      <c r="A107" s="94">
        <f t="shared" si="11"/>
        <v>99</v>
      </c>
      <c r="B107" s="93" t="str">
        <f>+[13]Sample!$A100</f>
        <v>BANK OF AMERICA</v>
      </c>
      <c r="C107" s="247">
        <f>+[13]Sample!$D100</f>
        <v>43175</v>
      </c>
      <c r="D107" s="93">
        <f>+[13]Sample!$F100</f>
        <v>226.51</v>
      </c>
      <c r="E107" s="93">
        <f>+[13]Sample!$P100</f>
        <v>144.15</v>
      </c>
      <c r="F107" s="247" t="str">
        <f>+[13]Sample!$J100</f>
        <v>EFT</v>
      </c>
      <c r="G107" s="247">
        <f>+[13]Sample!$G100</f>
        <v>43146</v>
      </c>
      <c r="H107" s="247">
        <f>+[13]Sample!$H100</f>
        <v>43158</v>
      </c>
      <c r="I107" s="247">
        <f t="shared" si="12"/>
        <v>43152</v>
      </c>
      <c r="J107" s="247">
        <f>+[13]Sample!$L100</f>
        <v>43175</v>
      </c>
      <c r="K107" s="150">
        <f t="shared" si="13"/>
        <v>23</v>
      </c>
      <c r="L107" s="93">
        <f t="shared" si="14"/>
        <v>3315</v>
      </c>
      <c r="M107" s="247">
        <f>+[13]Sample!$M100</f>
        <v>43175</v>
      </c>
      <c r="N107" s="95">
        <f t="shared" si="15"/>
        <v>0</v>
      </c>
      <c r="O107" s="248">
        <f t="shared" si="16"/>
        <v>0</v>
      </c>
      <c r="P107" s="93"/>
      <c r="Q107" s="33"/>
      <c r="R107" s="33"/>
      <c r="S107" s="33"/>
      <c r="T107" s="33"/>
      <c r="U107" s="33"/>
    </row>
    <row r="108" spans="1:21">
      <c r="A108" s="94">
        <f t="shared" si="11"/>
        <v>100</v>
      </c>
      <c r="B108" s="93" t="str">
        <f>+[13]Sample!$A101</f>
        <v>BANK OF AMERICA</v>
      </c>
      <c r="C108" s="247">
        <f>+[13]Sample!$D101</f>
        <v>43147</v>
      </c>
      <c r="D108" s="93">
        <f>+[13]Sample!$F101</f>
        <v>108.34</v>
      </c>
      <c r="E108" s="93">
        <f>+[13]Sample!$P101</f>
        <v>34.590000000000003</v>
      </c>
      <c r="F108" s="247" t="str">
        <f>+[13]Sample!$J101</f>
        <v>EFT</v>
      </c>
      <c r="G108" s="247">
        <f>+[13]Sample!$G101</f>
        <v>43117</v>
      </c>
      <c r="H108" s="247">
        <f>+[13]Sample!$H101</f>
        <v>43137</v>
      </c>
      <c r="I108" s="247">
        <f t="shared" si="12"/>
        <v>43127</v>
      </c>
      <c r="J108" s="247">
        <f>+[13]Sample!$L101</f>
        <v>43159</v>
      </c>
      <c r="K108" s="150">
        <f t="shared" si="13"/>
        <v>32</v>
      </c>
      <c r="L108" s="93">
        <f t="shared" si="14"/>
        <v>1107</v>
      </c>
      <c r="M108" s="247">
        <f>+[13]Sample!$M101</f>
        <v>43159</v>
      </c>
      <c r="N108" s="95">
        <f t="shared" si="15"/>
        <v>0</v>
      </c>
      <c r="O108" s="248">
        <f t="shared" si="16"/>
        <v>0</v>
      </c>
      <c r="P108" s="93"/>
      <c r="Q108" s="33"/>
      <c r="R108" s="33"/>
      <c r="S108" s="33"/>
      <c r="T108" s="33"/>
      <c r="U108" s="33"/>
    </row>
    <row r="109" spans="1:21">
      <c r="A109" s="94">
        <f t="shared" si="11"/>
        <v>101</v>
      </c>
      <c r="B109" s="93" t="str">
        <f>+[13]Sample!$A102</f>
        <v>BANK OF AMERICA</v>
      </c>
      <c r="C109" s="247">
        <f>+[13]Sample!$D102</f>
        <v>42963</v>
      </c>
      <c r="D109" s="93">
        <f>+[13]Sample!$F102</f>
        <v>183.4</v>
      </c>
      <c r="E109" s="93">
        <f>+[13]Sample!$P102</f>
        <v>129.69999999999999</v>
      </c>
      <c r="F109" s="247" t="str">
        <f>+[13]Sample!$J102</f>
        <v>EFT</v>
      </c>
      <c r="G109" s="247">
        <f>+[13]Sample!$G102</f>
        <v>42929</v>
      </c>
      <c r="H109" s="247">
        <f>+[13]Sample!$H102</f>
        <v>42941</v>
      </c>
      <c r="I109" s="247">
        <f t="shared" si="12"/>
        <v>42935</v>
      </c>
      <c r="J109" s="247">
        <f>+[13]Sample!$L102</f>
        <v>42975</v>
      </c>
      <c r="K109" s="150">
        <f t="shared" si="13"/>
        <v>40</v>
      </c>
      <c r="L109" s="93">
        <f t="shared" si="14"/>
        <v>5188</v>
      </c>
      <c r="M109" s="247">
        <f>+[13]Sample!$M102</f>
        <v>42975</v>
      </c>
      <c r="N109" s="95">
        <f t="shared" si="15"/>
        <v>0</v>
      </c>
      <c r="O109" s="248">
        <f t="shared" si="16"/>
        <v>0</v>
      </c>
      <c r="P109" s="93"/>
      <c r="Q109" s="33"/>
      <c r="R109" s="33"/>
      <c r="S109" s="33"/>
      <c r="T109" s="33"/>
      <c r="U109" s="33"/>
    </row>
    <row r="110" spans="1:21">
      <c r="A110" s="94">
        <f t="shared" si="11"/>
        <v>102</v>
      </c>
      <c r="B110" s="93" t="str">
        <f>+[13]Sample!$A103</f>
        <v>BANK OF AMERICA</v>
      </c>
      <c r="C110" s="247">
        <f>+[13]Sample!$D103</f>
        <v>43175</v>
      </c>
      <c r="D110" s="93">
        <f>+[13]Sample!$F103</f>
        <v>355.86</v>
      </c>
      <c r="E110" s="93">
        <f>+[13]Sample!$P103</f>
        <v>355.86</v>
      </c>
      <c r="F110" s="247" t="str">
        <f>+[13]Sample!$J103</f>
        <v>EFT</v>
      </c>
      <c r="G110" s="247">
        <f>+[13]Sample!$G103</f>
        <v>43157</v>
      </c>
      <c r="H110" s="247">
        <f>+[13]Sample!$H103</f>
        <v>43171</v>
      </c>
      <c r="I110" s="247">
        <f t="shared" si="12"/>
        <v>43164</v>
      </c>
      <c r="J110" s="247">
        <f>+[13]Sample!$L103</f>
        <v>43175</v>
      </c>
      <c r="K110" s="150">
        <f t="shared" si="13"/>
        <v>11</v>
      </c>
      <c r="L110" s="93">
        <f t="shared" si="14"/>
        <v>3914</v>
      </c>
      <c r="M110" s="247">
        <f>+[13]Sample!$M103</f>
        <v>43175</v>
      </c>
      <c r="N110" s="95">
        <f t="shared" si="15"/>
        <v>0</v>
      </c>
      <c r="O110" s="248">
        <f t="shared" si="16"/>
        <v>0</v>
      </c>
      <c r="P110" s="93"/>
      <c r="Q110" s="33"/>
      <c r="R110" s="33"/>
      <c r="S110" s="33"/>
      <c r="T110" s="33"/>
      <c r="U110" s="33"/>
    </row>
    <row r="111" spans="1:21">
      <c r="A111" s="94">
        <f t="shared" si="11"/>
        <v>103</v>
      </c>
      <c r="B111" s="93" t="str">
        <f>+[13]Sample!$A104</f>
        <v>BANK OF AMERICA</v>
      </c>
      <c r="C111" s="247">
        <f>+[13]Sample!$D104</f>
        <v>43175</v>
      </c>
      <c r="D111" s="93">
        <f>+[13]Sample!$F104</f>
        <v>168.2</v>
      </c>
      <c r="E111" s="93">
        <f>+[13]Sample!$P104</f>
        <v>168.2</v>
      </c>
      <c r="F111" s="247" t="str">
        <f>+[13]Sample!$J104</f>
        <v>EFT</v>
      </c>
      <c r="G111" s="247">
        <f>+[13]Sample!$G104</f>
        <v>43151</v>
      </c>
      <c r="H111" s="247">
        <f>+[13]Sample!$H104</f>
        <v>43159</v>
      </c>
      <c r="I111" s="247">
        <f t="shared" si="12"/>
        <v>43155</v>
      </c>
      <c r="J111" s="247">
        <f>+[13]Sample!$L104</f>
        <v>43175</v>
      </c>
      <c r="K111" s="150">
        <f t="shared" si="13"/>
        <v>20</v>
      </c>
      <c r="L111" s="93">
        <f t="shared" si="14"/>
        <v>3364</v>
      </c>
      <c r="M111" s="247">
        <f>+[13]Sample!$M104</f>
        <v>43175</v>
      </c>
      <c r="N111" s="95">
        <f t="shared" si="15"/>
        <v>0</v>
      </c>
      <c r="O111" s="248">
        <f t="shared" si="16"/>
        <v>0</v>
      </c>
      <c r="P111" s="93"/>
      <c r="Q111" s="33"/>
      <c r="R111" s="33"/>
      <c r="S111" s="33"/>
      <c r="T111" s="33"/>
      <c r="U111" s="33"/>
    </row>
    <row r="112" spans="1:21">
      <c r="A112" s="94">
        <f t="shared" si="11"/>
        <v>104</v>
      </c>
      <c r="B112" s="93" t="str">
        <f>+[13]Sample!$A105</f>
        <v>BANK OF AMERICA</v>
      </c>
      <c r="C112" s="247">
        <f>+[13]Sample!$D105</f>
        <v>43055</v>
      </c>
      <c r="D112" s="93">
        <f>+[13]Sample!$F105</f>
        <v>50.92</v>
      </c>
      <c r="E112" s="93">
        <f>+[13]Sample!$P105</f>
        <v>50.92</v>
      </c>
      <c r="F112" s="247" t="str">
        <f>+[13]Sample!$J105</f>
        <v>EFT</v>
      </c>
      <c r="G112" s="247">
        <f>+[13]Sample!$G105</f>
        <v>43040</v>
      </c>
      <c r="H112" s="247">
        <f>+[13]Sample!$H105</f>
        <v>43040</v>
      </c>
      <c r="I112" s="247">
        <f t="shared" si="12"/>
        <v>43040</v>
      </c>
      <c r="J112" s="247">
        <f>+[13]Sample!$L105</f>
        <v>43069</v>
      </c>
      <c r="K112" s="150">
        <f t="shared" si="13"/>
        <v>29</v>
      </c>
      <c r="L112" s="93">
        <f t="shared" si="14"/>
        <v>1477</v>
      </c>
      <c r="M112" s="247">
        <f>+[13]Sample!$M105</f>
        <v>43069</v>
      </c>
      <c r="N112" s="95">
        <f t="shared" si="15"/>
        <v>0</v>
      </c>
      <c r="O112" s="248">
        <f t="shared" si="16"/>
        <v>0</v>
      </c>
      <c r="P112" s="93"/>
      <c r="Q112" s="33"/>
      <c r="R112" s="33"/>
      <c r="S112" s="33"/>
      <c r="T112" s="33"/>
      <c r="U112" s="33"/>
    </row>
    <row r="113" spans="1:21">
      <c r="A113" s="94">
        <f t="shared" si="11"/>
        <v>105</v>
      </c>
      <c r="B113" s="93" t="str">
        <f>+[13]Sample!$A106</f>
        <v>BANK OF AMERICA</v>
      </c>
      <c r="C113" s="247">
        <f>+[13]Sample!$D106</f>
        <v>42994</v>
      </c>
      <c r="D113" s="93">
        <f>+[13]Sample!$F106</f>
        <v>74.84</v>
      </c>
      <c r="E113" s="93">
        <f>+[13]Sample!$P106</f>
        <v>74.84</v>
      </c>
      <c r="F113" s="247" t="str">
        <f>+[13]Sample!$J106</f>
        <v>EFT</v>
      </c>
      <c r="G113" s="247">
        <f>+[13]Sample!$G106</f>
        <v>42963</v>
      </c>
      <c r="H113" s="247">
        <f>+[13]Sample!$H106</f>
        <v>42978</v>
      </c>
      <c r="I113" s="247">
        <f t="shared" si="12"/>
        <v>42970.5</v>
      </c>
      <c r="J113" s="247">
        <f>+[13]Sample!$L106</f>
        <v>43006</v>
      </c>
      <c r="K113" s="150">
        <f t="shared" si="13"/>
        <v>36</v>
      </c>
      <c r="L113" s="93">
        <f t="shared" si="14"/>
        <v>2694</v>
      </c>
      <c r="M113" s="247">
        <f>+[13]Sample!$M106</f>
        <v>43006</v>
      </c>
      <c r="N113" s="95">
        <f t="shared" si="15"/>
        <v>0</v>
      </c>
      <c r="O113" s="248">
        <f t="shared" si="16"/>
        <v>0</v>
      </c>
      <c r="P113" s="93"/>
      <c r="Q113" s="33"/>
      <c r="R113" s="33"/>
      <c r="S113" s="33"/>
      <c r="T113" s="33"/>
      <c r="U113" s="33"/>
    </row>
    <row r="114" spans="1:21">
      <c r="A114" s="94">
        <f t="shared" si="11"/>
        <v>106</v>
      </c>
      <c r="B114" s="93" t="str">
        <f>+[13]Sample!$A107</f>
        <v>BANK OF AMERICA</v>
      </c>
      <c r="C114" s="247">
        <f>+[13]Sample!$D107</f>
        <v>43116</v>
      </c>
      <c r="D114" s="93">
        <f>+[13]Sample!$F107</f>
        <v>61.52</v>
      </c>
      <c r="E114" s="93">
        <f>+[13]Sample!$P107</f>
        <v>61.52</v>
      </c>
      <c r="F114" s="247" t="str">
        <f>+[13]Sample!$J107</f>
        <v>EFT</v>
      </c>
      <c r="G114" s="247">
        <f>+[13]Sample!$G107</f>
        <v>43102</v>
      </c>
      <c r="H114" s="247">
        <f>+[13]Sample!$H107</f>
        <v>43104</v>
      </c>
      <c r="I114" s="247">
        <f t="shared" si="12"/>
        <v>43103</v>
      </c>
      <c r="J114" s="247">
        <f>+[13]Sample!$L107</f>
        <v>43130</v>
      </c>
      <c r="K114" s="150">
        <f t="shared" si="13"/>
        <v>27</v>
      </c>
      <c r="L114" s="93">
        <f t="shared" si="14"/>
        <v>1661</v>
      </c>
      <c r="M114" s="247">
        <f>+[13]Sample!$M107</f>
        <v>43130</v>
      </c>
      <c r="N114" s="95">
        <f t="shared" si="15"/>
        <v>0</v>
      </c>
      <c r="O114" s="248">
        <f t="shared" si="16"/>
        <v>0</v>
      </c>
      <c r="P114" s="93"/>
      <c r="Q114" s="33"/>
      <c r="R114" s="33"/>
      <c r="S114" s="33"/>
      <c r="T114" s="33"/>
      <c r="U114" s="33"/>
    </row>
    <row r="115" spans="1:21">
      <c r="A115" s="94">
        <f t="shared" si="11"/>
        <v>107</v>
      </c>
      <c r="B115" s="93" t="str">
        <f>+[13]Sample!$A108</f>
        <v>BANK OF AMERICA</v>
      </c>
      <c r="C115" s="247">
        <f>+[13]Sample!$D108</f>
        <v>43175</v>
      </c>
      <c r="D115" s="93">
        <f>+[13]Sample!$F108</f>
        <v>166.74</v>
      </c>
      <c r="E115" s="93">
        <f>+[13]Sample!$P108</f>
        <v>166.74</v>
      </c>
      <c r="F115" s="247" t="str">
        <f>+[13]Sample!$J108</f>
        <v>EFT</v>
      </c>
      <c r="G115" s="247">
        <f>+[13]Sample!$G108</f>
        <v>43159</v>
      </c>
      <c r="H115" s="247">
        <f>+[13]Sample!$H108</f>
        <v>43190</v>
      </c>
      <c r="I115" s="247">
        <f t="shared" si="12"/>
        <v>43174.5</v>
      </c>
      <c r="J115" s="247">
        <f>+[13]Sample!$L108</f>
        <v>43175</v>
      </c>
      <c r="K115" s="150">
        <f t="shared" si="13"/>
        <v>1</v>
      </c>
      <c r="L115" s="93">
        <f t="shared" si="14"/>
        <v>167</v>
      </c>
      <c r="M115" s="247">
        <f>+[13]Sample!$M108</f>
        <v>43175</v>
      </c>
      <c r="N115" s="95">
        <f t="shared" si="15"/>
        <v>0</v>
      </c>
      <c r="O115" s="248">
        <f t="shared" si="16"/>
        <v>0</v>
      </c>
      <c r="P115" s="93"/>
      <c r="Q115" s="33"/>
      <c r="R115" s="33"/>
      <c r="S115" s="33"/>
      <c r="T115" s="33"/>
      <c r="U115" s="33"/>
    </row>
    <row r="116" spans="1:21">
      <c r="A116" s="94">
        <f t="shared" si="11"/>
        <v>108</v>
      </c>
      <c r="B116" s="93" t="str">
        <f>+[13]Sample!$A109</f>
        <v>BANK OF AMERICA</v>
      </c>
      <c r="C116" s="247">
        <f>+[13]Sample!$D109</f>
        <v>43024</v>
      </c>
      <c r="D116" s="93">
        <f>+[13]Sample!$F109</f>
        <v>26.95</v>
      </c>
      <c r="E116" s="93">
        <f>+[13]Sample!$P109</f>
        <v>26.95</v>
      </c>
      <c r="F116" s="247" t="str">
        <f>+[13]Sample!$J109</f>
        <v>EFT</v>
      </c>
      <c r="G116" s="247">
        <f>+[13]Sample!$G109</f>
        <v>43009</v>
      </c>
      <c r="H116" s="247">
        <f>+[13]Sample!$H109</f>
        <v>43039</v>
      </c>
      <c r="I116" s="247">
        <f t="shared" si="12"/>
        <v>43024</v>
      </c>
      <c r="J116" s="247">
        <f>+[13]Sample!$L109</f>
        <v>43038</v>
      </c>
      <c r="K116" s="150">
        <f t="shared" si="13"/>
        <v>14</v>
      </c>
      <c r="L116" s="93">
        <f t="shared" si="14"/>
        <v>377</v>
      </c>
      <c r="M116" s="247">
        <f>+[13]Sample!$M109</f>
        <v>43038</v>
      </c>
      <c r="N116" s="95">
        <f t="shared" si="15"/>
        <v>0</v>
      </c>
      <c r="O116" s="248">
        <f t="shared" si="16"/>
        <v>0</v>
      </c>
      <c r="P116" s="93"/>
      <c r="Q116" s="33"/>
      <c r="R116" s="33"/>
      <c r="S116" s="33"/>
      <c r="T116" s="33"/>
      <c r="U116" s="33"/>
    </row>
    <row r="117" spans="1:21">
      <c r="A117" s="94">
        <f t="shared" si="11"/>
        <v>109</v>
      </c>
      <c r="B117" s="93" t="str">
        <f>+[13]Sample!$A110</f>
        <v>BANK OF AMERICA</v>
      </c>
      <c r="C117" s="247">
        <f>+[13]Sample!$D110</f>
        <v>42963</v>
      </c>
      <c r="D117" s="93">
        <f>+[13]Sample!$F110</f>
        <v>78.67</v>
      </c>
      <c r="E117" s="93">
        <f>+[13]Sample!$P110</f>
        <v>78.67</v>
      </c>
      <c r="F117" s="247" t="str">
        <f>+[13]Sample!$J110</f>
        <v>EFT</v>
      </c>
      <c r="G117" s="247">
        <f>+[13]Sample!$G110</f>
        <v>42956</v>
      </c>
      <c r="H117" s="247">
        <f>+[13]Sample!$H110</f>
        <v>42957</v>
      </c>
      <c r="I117" s="247">
        <f t="shared" si="12"/>
        <v>42956.5</v>
      </c>
      <c r="J117" s="247">
        <f>+[13]Sample!$L110</f>
        <v>42975</v>
      </c>
      <c r="K117" s="150">
        <f t="shared" si="13"/>
        <v>19</v>
      </c>
      <c r="L117" s="93">
        <f t="shared" si="14"/>
        <v>1495</v>
      </c>
      <c r="M117" s="247">
        <f>+[13]Sample!$M110</f>
        <v>42975</v>
      </c>
      <c r="N117" s="95">
        <f t="shared" si="15"/>
        <v>0</v>
      </c>
      <c r="O117" s="248">
        <f t="shared" si="16"/>
        <v>0</v>
      </c>
      <c r="P117" s="93"/>
      <c r="Q117" s="33"/>
      <c r="R117" s="33"/>
      <c r="S117" s="33"/>
      <c r="T117" s="33"/>
      <c r="U117" s="33"/>
    </row>
    <row r="118" spans="1:21">
      <c r="A118" s="94">
        <f t="shared" si="11"/>
        <v>110</v>
      </c>
      <c r="B118" s="93" t="str">
        <f>+[13]Sample!$A111</f>
        <v>BANK OF AMERICA</v>
      </c>
      <c r="C118" s="247">
        <f>+[13]Sample!$D111</f>
        <v>42994</v>
      </c>
      <c r="D118" s="93">
        <f>+[13]Sample!$F111</f>
        <v>198.5</v>
      </c>
      <c r="E118" s="93">
        <f>+[13]Sample!$P111</f>
        <v>198.5</v>
      </c>
      <c r="F118" s="247" t="str">
        <f>+[13]Sample!$J111</f>
        <v>EFT</v>
      </c>
      <c r="G118" s="247">
        <f>+[13]Sample!$G111</f>
        <v>42969</v>
      </c>
      <c r="H118" s="247">
        <f>+[13]Sample!$H111</f>
        <v>42983</v>
      </c>
      <c r="I118" s="247">
        <f t="shared" si="12"/>
        <v>42976</v>
      </c>
      <c r="J118" s="247">
        <f>+[13]Sample!$L111</f>
        <v>43006</v>
      </c>
      <c r="K118" s="150">
        <f t="shared" si="13"/>
        <v>30</v>
      </c>
      <c r="L118" s="93">
        <f t="shared" si="14"/>
        <v>5955</v>
      </c>
      <c r="M118" s="247">
        <f>+[13]Sample!$M111</f>
        <v>43006</v>
      </c>
      <c r="N118" s="95">
        <f t="shared" si="15"/>
        <v>0</v>
      </c>
      <c r="O118" s="248">
        <f t="shared" si="16"/>
        <v>0</v>
      </c>
      <c r="P118" s="93"/>
      <c r="Q118" s="33"/>
      <c r="R118" s="33"/>
      <c r="S118" s="33"/>
      <c r="T118" s="33"/>
      <c r="U118" s="33"/>
    </row>
    <row r="119" spans="1:21">
      <c r="A119" s="94">
        <f t="shared" si="11"/>
        <v>111</v>
      </c>
      <c r="B119" s="93" t="str">
        <f>+[13]Sample!$A112</f>
        <v>Beeny, Robert A (Alan)</v>
      </c>
      <c r="C119" s="247">
        <f>+[13]Sample!$D112</f>
        <v>43267</v>
      </c>
      <c r="D119" s="93">
        <f>+[13]Sample!$F112</f>
        <v>75</v>
      </c>
      <c r="E119" s="93">
        <f>+[13]Sample!$P112</f>
        <v>75</v>
      </c>
      <c r="F119" s="247" t="str">
        <f>+[13]Sample!$J112</f>
        <v>Direct Deposit</v>
      </c>
      <c r="G119" s="247">
        <f>+[13]Sample!$G112</f>
        <v>43261</v>
      </c>
      <c r="H119" s="247">
        <f>+[13]Sample!$H112</f>
        <v>43261</v>
      </c>
      <c r="I119" s="247">
        <f t="shared" si="12"/>
        <v>43261</v>
      </c>
      <c r="J119" s="247">
        <f>+[13]Sample!$L112</f>
        <v>43270</v>
      </c>
      <c r="K119" s="150">
        <f t="shared" si="13"/>
        <v>9</v>
      </c>
      <c r="L119" s="93">
        <f t="shared" si="14"/>
        <v>675</v>
      </c>
      <c r="M119" s="247">
        <f>+[13]Sample!$M112</f>
        <v>43270</v>
      </c>
      <c r="N119" s="95">
        <f t="shared" si="15"/>
        <v>0</v>
      </c>
      <c r="O119" s="248">
        <f t="shared" si="16"/>
        <v>0</v>
      </c>
      <c r="P119" s="93"/>
      <c r="Q119" s="33"/>
      <c r="R119" s="33"/>
      <c r="S119" s="33"/>
      <c r="T119" s="33"/>
      <c r="U119" s="33"/>
    </row>
    <row r="120" spans="1:21">
      <c r="A120" s="94">
        <f t="shared" si="11"/>
        <v>112</v>
      </c>
      <c r="B120" s="93" t="str">
        <f>+[13]Sample!$A113</f>
        <v>Benningfield, Katherine B (Kathy)</v>
      </c>
      <c r="C120" s="247">
        <f>+[13]Sample!$D113</f>
        <v>43068</v>
      </c>
      <c r="D120" s="93">
        <f>+[13]Sample!$F113</f>
        <v>78</v>
      </c>
      <c r="E120" s="93">
        <f>+[13]Sample!$P113</f>
        <v>78</v>
      </c>
      <c r="F120" s="247" t="str">
        <f>+[13]Sample!$J113</f>
        <v>Direct Deposit</v>
      </c>
      <c r="G120" s="247">
        <f>+[13]Sample!$G113</f>
        <v>43066</v>
      </c>
      <c r="H120" s="247">
        <f>+[13]Sample!$H113</f>
        <v>43066</v>
      </c>
      <c r="I120" s="247">
        <f t="shared" si="12"/>
        <v>43066</v>
      </c>
      <c r="J120" s="247">
        <f>+[13]Sample!$L113</f>
        <v>43070</v>
      </c>
      <c r="K120" s="150">
        <f t="shared" si="13"/>
        <v>4</v>
      </c>
      <c r="L120" s="93">
        <f t="shared" si="14"/>
        <v>312</v>
      </c>
      <c r="M120" s="247">
        <f>+[13]Sample!$M113</f>
        <v>43070</v>
      </c>
      <c r="N120" s="95">
        <f t="shared" si="15"/>
        <v>0</v>
      </c>
      <c r="O120" s="248">
        <f t="shared" si="16"/>
        <v>0</v>
      </c>
      <c r="P120" s="93"/>
      <c r="Q120" s="33"/>
      <c r="R120" s="33"/>
      <c r="S120" s="33"/>
      <c r="T120" s="33"/>
      <c r="U120" s="33"/>
    </row>
    <row r="121" spans="1:21">
      <c r="A121" s="94">
        <f t="shared" si="11"/>
        <v>113</v>
      </c>
      <c r="B121" s="93" t="str">
        <f>+[13]Sample!$A114</f>
        <v>Benningfield, Katherine B (Kathy)</v>
      </c>
      <c r="C121" s="247">
        <f>+[13]Sample!$D114</f>
        <v>43231</v>
      </c>
      <c r="D121" s="93">
        <f>+[13]Sample!$F114</f>
        <v>537.15</v>
      </c>
      <c r="E121" s="93">
        <f>+[13]Sample!$P114</f>
        <v>486.28</v>
      </c>
      <c r="F121" s="247" t="str">
        <f>+[13]Sample!$J114</f>
        <v>Direct Deposit</v>
      </c>
      <c r="G121" s="247">
        <f>+[13]Sample!$G114</f>
        <v>43215</v>
      </c>
      <c r="H121" s="247">
        <f>+[13]Sample!$H114</f>
        <v>43229</v>
      </c>
      <c r="I121" s="247">
        <f t="shared" si="12"/>
        <v>43222</v>
      </c>
      <c r="J121" s="247">
        <f>+[13]Sample!$L114</f>
        <v>43235</v>
      </c>
      <c r="K121" s="150">
        <f t="shared" si="13"/>
        <v>13</v>
      </c>
      <c r="L121" s="93">
        <f t="shared" si="14"/>
        <v>6322</v>
      </c>
      <c r="M121" s="247">
        <f>+[13]Sample!$M114</f>
        <v>43235</v>
      </c>
      <c r="N121" s="95">
        <f t="shared" si="15"/>
        <v>0</v>
      </c>
      <c r="O121" s="248">
        <f t="shared" si="16"/>
        <v>0</v>
      </c>
      <c r="P121" s="93"/>
      <c r="Q121" s="33"/>
      <c r="R121" s="33"/>
      <c r="S121" s="33"/>
      <c r="T121" s="33"/>
      <c r="U121" s="33"/>
    </row>
    <row r="122" spans="1:21">
      <c r="A122" s="94">
        <f t="shared" si="11"/>
        <v>114</v>
      </c>
      <c r="B122" s="93" t="str">
        <f>+[13]Sample!$A115</f>
        <v>Benningfield, Katherine B (Kathy)</v>
      </c>
      <c r="C122" s="247">
        <f>+[13]Sample!$D115</f>
        <v>43266</v>
      </c>
      <c r="D122" s="93">
        <f>+[13]Sample!$F115</f>
        <v>495.4</v>
      </c>
      <c r="E122" s="93">
        <f>+[13]Sample!$P115</f>
        <v>495.4</v>
      </c>
      <c r="F122" s="247" t="str">
        <f>+[13]Sample!$J115</f>
        <v>Direct Deposit</v>
      </c>
      <c r="G122" s="247">
        <f>+[13]Sample!$G115</f>
        <v>43263</v>
      </c>
      <c r="H122" s="247">
        <f>+[13]Sample!$H115</f>
        <v>43263</v>
      </c>
      <c r="I122" s="247">
        <f t="shared" si="12"/>
        <v>43263</v>
      </c>
      <c r="J122" s="247">
        <f>+[13]Sample!$L115</f>
        <v>43270</v>
      </c>
      <c r="K122" s="150">
        <f t="shared" si="13"/>
        <v>7</v>
      </c>
      <c r="L122" s="93">
        <f t="shared" si="14"/>
        <v>3468</v>
      </c>
      <c r="M122" s="247">
        <f>+[13]Sample!$M115</f>
        <v>43270</v>
      </c>
      <c r="N122" s="95">
        <f t="shared" si="15"/>
        <v>0</v>
      </c>
      <c r="O122" s="248">
        <f t="shared" si="16"/>
        <v>0</v>
      </c>
      <c r="P122" s="93"/>
      <c r="Q122" s="33"/>
      <c r="R122" s="33"/>
      <c r="S122" s="33"/>
      <c r="T122" s="33"/>
      <c r="U122" s="33"/>
    </row>
    <row r="123" spans="1:21">
      <c r="A123" s="94">
        <f t="shared" si="11"/>
        <v>115</v>
      </c>
      <c r="B123" s="93" t="str">
        <f>+[13]Sample!$A116</f>
        <v>Bittel, Stephen J (Steve)</v>
      </c>
      <c r="C123" s="247">
        <f>+[13]Sample!$D116</f>
        <v>43241</v>
      </c>
      <c r="D123" s="93">
        <f>+[13]Sample!$F116</f>
        <v>714.97</v>
      </c>
      <c r="E123" s="93">
        <f>+[13]Sample!$P116</f>
        <v>680.65</v>
      </c>
      <c r="F123" s="247" t="str">
        <f>+[13]Sample!$J116</f>
        <v>Direct Deposit</v>
      </c>
      <c r="G123" s="247">
        <f>+[13]Sample!$G116</f>
        <v>43222</v>
      </c>
      <c r="H123" s="247">
        <f>+[13]Sample!$H116</f>
        <v>43237</v>
      </c>
      <c r="I123" s="247">
        <f t="shared" si="12"/>
        <v>43229.5</v>
      </c>
      <c r="J123" s="247">
        <f>+[13]Sample!$L116</f>
        <v>43242</v>
      </c>
      <c r="K123" s="150">
        <f t="shared" si="13"/>
        <v>13</v>
      </c>
      <c r="L123" s="93">
        <f t="shared" si="14"/>
        <v>8848</v>
      </c>
      <c r="M123" s="247">
        <f>+[13]Sample!$M116</f>
        <v>43242</v>
      </c>
      <c r="N123" s="95">
        <f t="shared" si="15"/>
        <v>0</v>
      </c>
      <c r="O123" s="248">
        <f t="shared" si="16"/>
        <v>0</v>
      </c>
      <c r="P123" s="93"/>
      <c r="Q123" s="33"/>
      <c r="R123" s="33"/>
      <c r="S123" s="33"/>
      <c r="T123" s="33"/>
      <c r="U123" s="33"/>
    </row>
    <row r="124" spans="1:21">
      <c r="A124" s="94">
        <f t="shared" si="11"/>
        <v>116</v>
      </c>
      <c r="B124" s="93" t="str">
        <f>+[13]Sample!$A117</f>
        <v>Blackburn, Jack B (Jack)</v>
      </c>
      <c r="C124" s="247">
        <f>+[13]Sample!$D117</f>
        <v>43052</v>
      </c>
      <c r="D124" s="93">
        <f>+[13]Sample!$F117</f>
        <v>242.99</v>
      </c>
      <c r="E124" s="93">
        <f>+[13]Sample!$P117</f>
        <v>242.99</v>
      </c>
      <c r="F124" s="247" t="str">
        <f>+[13]Sample!$J117</f>
        <v>Direct Deposit</v>
      </c>
      <c r="G124" s="247">
        <f>+[13]Sample!$G117</f>
        <v>43005</v>
      </c>
      <c r="H124" s="247">
        <f>+[13]Sample!$H117</f>
        <v>43042</v>
      </c>
      <c r="I124" s="247">
        <f t="shared" si="12"/>
        <v>43023.5</v>
      </c>
      <c r="J124" s="247">
        <f>+[13]Sample!$L117</f>
        <v>43055</v>
      </c>
      <c r="K124" s="150">
        <f t="shared" si="13"/>
        <v>32</v>
      </c>
      <c r="L124" s="93">
        <f t="shared" si="14"/>
        <v>7776</v>
      </c>
      <c r="M124" s="247">
        <f>+[13]Sample!$M117</f>
        <v>43055</v>
      </c>
      <c r="N124" s="95">
        <f t="shared" si="15"/>
        <v>0</v>
      </c>
      <c r="O124" s="248">
        <f t="shared" si="16"/>
        <v>0</v>
      </c>
      <c r="P124" s="93"/>
      <c r="Q124" s="33"/>
      <c r="R124" s="33"/>
      <c r="S124" s="33"/>
      <c r="T124" s="33"/>
      <c r="U124" s="33"/>
    </row>
    <row r="125" spans="1:21">
      <c r="A125" s="94">
        <f t="shared" si="11"/>
        <v>117</v>
      </c>
      <c r="B125" s="93" t="str">
        <f>+[13]Sample!$A118</f>
        <v>BLUE GRASS ENERGY</v>
      </c>
      <c r="C125" s="247">
        <f>+[13]Sample!$D118</f>
        <v>43076</v>
      </c>
      <c r="D125" s="93">
        <f>+[13]Sample!$F118</f>
        <v>52.26</v>
      </c>
      <c r="E125" s="93">
        <f>+[13]Sample!$P118</f>
        <v>52.26</v>
      </c>
      <c r="F125" s="247" t="str">
        <f>+[13]Sample!$J118</f>
        <v>CHECK</v>
      </c>
      <c r="G125" s="247">
        <f>+[13]Sample!$G118</f>
        <v>43039</v>
      </c>
      <c r="H125" s="247">
        <f>+[13]Sample!$H118</f>
        <v>43070</v>
      </c>
      <c r="I125" s="247">
        <f t="shared" si="12"/>
        <v>43054.5</v>
      </c>
      <c r="J125" s="247">
        <f>+[13]Sample!$L118</f>
        <v>43102</v>
      </c>
      <c r="K125" s="150">
        <f t="shared" si="13"/>
        <v>48</v>
      </c>
      <c r="L125" s="93">
        <f t="shared" si="14"/>
        <v>2508</v>
      </c>
      <c r="M125" s="247">
        <f>+[13]Sample!$M118</f>
        <v>43109</v>
      </c>
      <c r="N125" s="95">
        <f t="shared" si="15"/>
        <v>7</v>
      </c>
      <c r="O125" s="248">
        <f t="shared" si="16"/>
        <v>366</v>
      </c>
      <c r="P125" s="93"/>
      <c r="Q125" s="33"/>
      <c r="R125" s="33"/>
      <c r="S125" s="33"/>
      <c r="T125" s="33"/>
      <c r="U125" s="33"/>
    </row>
    <row r="126" spans="1:21">
      <c r="A126" s="94">
        <f t="shared" si="11"/>
        <v>118</v>
      </c>
      <c r="B126" s="93" t="str">
        <f>+[13]Sample!$A119</f>
        <v>BOLES DWIGHT AND CARRIE</v>
      </c>
      <c r="C126" s="247">
        <f>+[13]Sample!$D119</f>
        <v>43178</v>
      </c>
      <c r="D126" s="93">
        <f>+[13]Sample!$F119</f>
        <v>200</v>
      </c>
      <c r="E126" s="93">
        <f>+[13]Sample!$P119</f>
        <v>200</v>
      </c>
      <c r="F126" s="247" t="str">
        <f>+[13]Sample!$J119</f>
        <v>CHECK</v>
      </c>
      <c r="G126" s="247">
        <f>+[13]Sample!$G119</f>
        <v>43178</v>
      </c>
      <c r="H126" s="247">
        <f>+[13]Sample!$H119</f>
        <v>43207</v>
      </c>
      <c r="I126" s="247">
        <f t="shared" si="12"/>
        <v>43192.5</v>
      </c>
      <c r="J126" s="247">
        <f>+[13]Sample!$L119</f>
        <v>43186</v>
      </c>
      <c r="K126" s="150">
        <f t="shared" si="13"/>
        <v>-7</v>
      </c>
      <c r="L126" s="93">
        <f t="shared" si="14"/>
        <v>-1400</v>
      </c>
      <c r="M126" s="247">
        <f>+[13]Sample!$M119</f>
        <v>43196</v>
      </c>
      <c r="N126" s="95">
        <f t="shared" si="15"/>
        <v>10</v>
      </c>
      <c r="O126" s="248">
        <f t="shared" si="16"/>
        <v>2000</v>
      </c>
      <c r="P126" s="93"/>
      <c r="Q126" s="33"/>
      <c r="R126" s="33"/>
      <c r="S126" s="33"/>
      <c r="T126" s="33"/>
      <c r="U126" s="33"/>
    </row>
    <row r="127" spans="1:21">
      <c r="A127" s="94">
        <f t="shared" si="11"/>
        <v>119</v>
      </c>
      <c r="B127" s="93" t="str">
        <f>+[13]Sample!$A120</f>
        <v>Bonner, Donald W</v>
      </c>
      <c r="C127" s="247">
        <f>+[13]Sample!$D120</f>
        <v>43165</v>
      </c>
      <c r="D127" s="93">
        <f>+[13]Sample!$F120</f>
        <v>121.84</v>
      </c>
      <c r="E127" s="93">
        <f>+[13]Sample!$P120</f>
        <v>121.84</v>
      </c>
      <c r="F127" s="247" t="str">
        <f>+[13]Sample!$J120</f>
        <v>Direct Deposit</v>
      </c>
      <c r="G127" s="247">
        <f>+[13]Sample!$G120</f>
        <v>43144</v>
      </c>
      <c r="H127" s="247">
        <f>+[13]Sample!$H120</f>
        <v>43164</v>
      </c>
      <c r="I127" s="247">
        <f t="shared" si="12"/>
        <v>43154</v>
      </c>
      <c r="J127" s="247">
        <f>+[13]Sample!$L120</f>
        <v>43167</v>
      </c>
      <c r="K127" s="150">
        <f t="shared" si="13"/>
        <v>13</v>
      </c>
      <c r="L127" s="93">
        <f t="shared" si="14"/>
        <v>1584</v>
      </c>
      <c r="M127" s="247">
        <f>+[13]Sample!$M120</f>
        <v>43167</v>
      </c>
      <c r="N127" s="95">
        <f t="shared" si="15"/>
        <v>0</v>
      </c>
      <c r="O127" s="248">
        <f t="shared" si="16"/>
        <v>0</v>
      </c>
      <c r="P127" s="93"/>
      <c r="Q127" s="33"/>
      <c r="R127" s="33"/>
      <c r="S127" s="33"/>
      <c r="T127" s="33"/>
      <c r="U127" s="33"/>
    </row>
    <row r="128" spans="1:21">
      <c r="A128" s="94">
        <f t="shared" si="11"/>
        <v>120</v>
      </c>
      <c r="B128" s="93" t="str">
        <f>+[13]Sample!$A121</f>
        <v>Bonner, Donald W</v>
      </c>
      <c r="C128" s="247">
        <f>+[13]Sample!$D121</f>
        <v>43187</v>
      </c>
      <c r="D128" s="93">
        <f>+[13]Sample!$F121</f>
        <v>769.23</v>
      </c>
      <c r="E128" s="93">
        <f>+[13]Sample!$P121</f>
        <v>769.23</v>
      </c>
      <c r="F128" s="247" t="str">
        <f>+[13]Sample!$J121</f>
        <v>Direct Deposit</v>
      </c>
      <c r="G128" s="247">
        <f>+[13]Sample!$G121</f>
        <v>43178</v>
      </c>
      <c r="H128" s="247">
        <f>+[13]Sample!$H121</f>
        <v>43186</v>
      </c>
      <c r="I128" s="247">
        <f t="shared" si="12"/>
        <v>43182</v>
      </c>
      <c r="J128" s="247">
        <f>+[13]Sample!$L121</f>
        <v>43192</v>
      </c>
      <c r="K128" s="150">
        <f t="shared" si="13"/>
        <v>10</v>
      </c>
      <c r="L128" s="93">
        <f t="shared" si="14"/>
        <v>7692</v>
      </c>
      <c r="M128" s="247">
        <f>+[13]Sample!$M121</f>
        <v>43192</v>
      </c>
      <c r="N128" s="95">
        <f t="shared" si="15"/>
        <v>0</v>
      </c>
      <c r="O128" s="248">
        <f t="shared" si="16"/>
        <v>0</v>
      </c>
      <c r="P128" s="93"/>
      <c r="Q128" s="33"/>
      <c r="R128" s="33"/>
      <c r="S128" s="33"/>
      <c r="T128" s="33"/>
      <c r="U128" s="33"/>
    </row>
    <row r="129" spans="1:21">
      <c r="A129" s="94">
        <f t="shared" si="11"/>
        <v>121</v>
      </c>
      <c r="B129" s="93" t="str">
        <f>+[13]Sample!$A122</f>
        <v>BOWLING GREEN MUNICIPAL UTILITIES</v>
      </c>
      <c r="C129" s="247">
        <f>+[13]Sample!$D122</f>
        <v>43047</v>
      </c>
      <c r="D129" s="93">
        <f>+[13]Sample!$F122</f>
        <v>39.08</v>
      </c>
      <c r="E129" s="93">
        <f>+[13]Sample!$P122</f>
        <v>39.08</v>
      </c>
      <c r="F129" s="247" t="str">
        <f>+[13]Sample!$J122</f>
        <v>CHECK</v>
      </c>
      <c r="G129" s="247">
        <f>+[13]Sample!$G122</f>
        <v>43019</v>
      </c>
      <c r="H129" s="247">
        <f>+[13]Sample!$H122</f>
        <v>43047</v>
      </c>
      <c r="I129" s="247">
        <f t="shared" si="12"/>
        <v>43033</v>
      </c>
      <c r="J129" s="247">
        <f>+[13]Sample!$L122</f>
        <v>43070</v>
      </c>
      <c r="K129" s="150">
        <f t="shared" si="13"/>
        <v>37</v>
      </c>
      <c r="L129" s="93">
        <f t="shared" si="14"/>
        <v>1446</v>
      </c>
      <c r="M129" s="247">
        <f>+[13]Sample!$M122</f>
        <v>43081</v>
      </c>
      <c r="N129" s="95">
        <f t="shared" si="15"/>
        <v>11</v>
      </c>
      <c r="O129" s="248">
        <f t="shared" si="16"/>
        <v>430</v>
      </c>
      <c r="P129" s="93"/>
      <c r="Q129" s="33"/>
      <c r="R129" s="33"/>
      <c r="S129" s="33"/>
      <c r="T129" s="33"/>
      <c r="U129" s="33"/>
    </row>
    <row r="130" spans="1:21">
      <c r="A130" s="94">
        <f t="shared" si="11"/>
        <v>122</v>
      </c>
      <c r="B130" s="93" t="str">
        <f>+[13]Sample!$A123</f>
        <v>Brittain, Chad A</v>
      </c>
      <c r="C130" s="247">
        <f>+[13]Sample!$D123</f>
        <v>43046</v>
      </c>
      <c r="D130" s="93">
        <f>+[13]Sample!$F123</f>
        <v>192.6</v>
      </c>
      <c r="E130" s="93">
        <f>+[13]Sample!$P123</f>
        <v>192.6</v>
      </c>
      <c r="F130" s="247" t="str">
        <f>+[13]Sample!$J123</f>
        <v>Direct Deposit</v>
      </c>
      <c r="G130" s="247">
        <f>+[13]Sample!$G123</f>
        <v>43041</v>
      </c>
      <c r="H130" s="247">
        <f>+[13]Sample!$H123</f>
        <v>43041</v>
      </c>
      <c r="I130" s="247">
        <f t="shared" si="12"/>
        <v>43041</v>
      </c>
      <c r="J130" s="247">
        <f>+[13]Sample!$L123</f>
        <v>43049</v>
      </c>
      <c r="K130" s="150">
        <f t="shared" si="13"/>
        <v>8</v>
      </c>
      <c r="L130" s="93">
        <f t="shared" si="14"/>
        <v>1541</v>
      </c>
      <c r="M130" s="247">
        <f>+[13]Sample!$M123</f>
        <v>43049</v>
      </c>
      <c r="N130" s="95">
        <f t="shared" si="15"/>
        <v>0</v>
      </c>
      <c r="O130" s="248">
        <f t="shared" si="16"/>
        <v>0</v>
      </c>
      <c r="P130" s="93"/>
      <c r="Q130" s="33"/>
      <c r="R130" s="33"/>
      <c r="S130" s="33"/>
      <c r="T130" s="33"/>
      <c r="U130" s="33"/>
    </row>
    <row r="131" spans="1:21">
      <c r="A131" s="94">
        <f t="shared" si="11"/>
        <v>123</v>
      </c>
      <c r="B131" s="93" t="str">
        <f>+[13]Sample!$A124</f>
        <v>Brown, Sean R</v>
      </c>
      <c r="C131" s="247">
        <f>+[13]Sample!$D124</f>
        <v>43136</v>
      </c>
      <c r="D131" s="93">
        <f>+[13]Sample!$F124</f>
        <v>797</v>
      </c>
      <c r="E131" s="93">
        <f>+[13]Sample!$P124</f>
        <v>791.05</v>
      </c>
      <c r="F131" s="247" t="str">
        <f>+[13]Sample!$J124</f>
        <v>Direct Deposit</v>
      </c>
      <c r="G131" s="247">
        <f>+[13]Sample!$G124</f>
        <v>43129</v>
      </c>
      <c r="H131" s="247">
        <f>+[13]Sample!$H124</f>
        <v>43133</v>
      </c>
      <c r="I131" s="247">
        <f t="shared" si="12"/>
        <v>43131</v>
      </c>
      <c r="J131" s="247">
        <f>+[13]Sample!$L124</f>
        <v>43139</v>
      </c>
      <c r="K131" s="150">
        <f t="shared" si="13"/>
        <v>8</v>
      </c>
      <c r="L131" s="93">
        <f t="shared" si="14"/>
        <v>6328</v>
      </c>
      <c r="M131" s="247">
        <f>+[13]Sample!$M124</f>
        <v>43139</v>
      </c>
      <c r="N131" s="95">
        <f t="shared" si="15"/>
        <v>0</v>
      </c>
      <c r="O131" s="248">
        <f t="shared" si="16"/>
        <v>0</v>
      </c>
      <c r="P131" s="93"/>
      <c r="Q131" s="33"/>
      <c r="R131" s="33"/>
      <c r="S131" s="33"/>
      <c r="T131" s="33"/>
      <c r="U131" s="33"/>
    </row>
    <row r="132" spans="1:21">
      <c r="A132" s="94">
        <f t="shared" si="11"/>
        <v>124</v>
      </c>
      <c r="B132" s="93" t="str">
        <f>+[13]Sample!$A125</f>
        <v>Brown, Sean R</v>
      </c>
      <c r="C132" s="247">
        <f>+[13]Sample!$D125</f>
        <v>43175</v>
      </c>
      <c r="D132" s="93">
        <f>+[13]Sample!$F125</f>
        <v>266.24</v>
      </c>
      <c r="E132" s="93">
        <f>+[13]Sample!$P125</f>
        <v>230.24</v>
      </c>
      <c r="F132" s="247" t="str">
        <f>+[13]Sample!$J125</f>
        <v>Direct Deposit</v>
      </c>
      <c r="G132" s="247">
        <f>+[13]Sample!$G125</f>
        <v>43163</v>
      </c>
      <c r="H132" s="247">
        <f>+[13]Sample!$H125</f>
        <v>43174</v>
      </c>
      <c r="I132" s="247">
        <f t="shared" si="12"/>
        <v>43168.5</v>
      </c>
      <c r="J132" s="247">
        <f>+[13]Sample!$L125</f>
        <v>43179</v>
      </c>
      <c r="K132" s="150">
        <f t="shared" si="13"/>
        <v>11</v>
      </c>
      <c r="L132" s="93">
        <f t="shared" si="14"/>
        <v>2533</v>
      </c>
      <c r="M132" s="247">
        <f>+[13]Sample!$M125</f>
        <v>43179</v>
      </c>
      <c r="N132" s="95">
        <f t="shared" si="15"/>
        <v>0</v>
      </c>
      <c r="O132" s="248">
        <f t="shared" si="16"/>
        <v>0</v>
      </c>
      <c r="P132" s="93"/>
      <c r="Q132" s="33"/>
      <c r="R132" s="33"/>
      <c r="S132" s="33"/>
      <c r="T132" s="33"/>
      <c r="U132" s="33"/>
    </row>
    <row r="133" spans="1:21">
      <c r="A133" s="94">
        <f t="shared" si="11"/>
        <v>125</v>
      </c>
      <c r="B133" s="93" t="str">
        <f>+[13]Sample!$A126</f>
        <v>Buchanan, Rebecca M</v>
      </c>
      <c r="C133" s="247">
        <f>+[13]Sample!$D126</f>
        <v>43200</v>
      </c>
      <c r="D133" s="93">
        <f>+[13]Sample!$F126</f>
        <v>2149.83</v>
      </c>
      <c r="E133" s="93">
        <f>+[13]Sample!$P126</f>
        <v>227.85</v>
      </c>
      <c r="F133" s="247" t="str">
        <f>+[13]Sample!$J126</f>
        <v>Direct Deposit</v>
      </c>
      <c r="G133" s="247">
        <f>+[13]Sample!$G126</f>
        <v>43048</v>
      </c>
      <c r="H133" s="247">
        <f>+[13]Sample!$H126</f>
        <v>43089</v>
      </c>
      <c r="I133" s="247">
        <f t="shared" si="12"/>
        <v>43068.5</v>
      </c>
      <c r="J133" s="247">
        <f>+[13]Sample!$L126</f>
        <v>43208</v>
      </c>
      <c r="K133" s="150">
        <f t="shared" si="13"/>
        <v>140</v>
      </c>
      <c r="L133" s="93">
        <f t="shared" si="14"/>
        <v>31899</v>
      </c>
      <c r="M133" s="247">
        <f>+[13]Sample!$M126</f>
        <v>43208</v>
      </c>
      <c r="N133" s="95">
        <f t="shared" si="15"/>
        <v>0</v>
      </c>
      <c r="O133" s="248">
        <f t="shared" si="16"/>
        <v>0</v>
      </c>
      <c r="P133" s="93"/>
      <c r="Q133" s="33"/>
      <c r="R133" s="33"/>
      <c r="S133" s="33"/>
      <c r="T133" s="33"/>
      <c r="U133" s="33"/>
    </row>
    <row r="134" spans="1:21">
      <c r="A134" s="94">
        <f t="shared" si="11"/>
        <v>126</v>
      </c>
      <c r="B134" s="93" t="str">
        <f>+[13]Sample!$A127</f>
        <v>BUSHELS AND BLOOMS LLC</v>
      </c>
      <c r="C134" s="247">
        <f>+[13]Sample!$D127</f>
        <v>43243</v>
      </c>
      <c r="D134" s="93">
        <f>+[13]Sample!$F127</f>
        <v>1000</v>
      </c>
      <c r="E134" s="93">
        <f>+[13]Sample!$P127</f>
        <v>1000</v>
      </c>
      <c r="F134" s="247" t="str">
        <f>+[13]Sample!$J127</f>
        <v>CHECK</v>
      </c>
      <c r="G134" s="247">
        <f>+[13]Sample!$G127</f>
        <v>43152</v>
      </c>
      <c r="H134" s="247">
        <f>+[13]Sample!$H127</f>
        <v>43152</v>
      </c>
      <c r="I134" s="247">
        <f t="shared" si="12"/>
        <v>43152</v>
      </c>
      <c r="J134" s="247">
        <f>+[13]Sample!$L127</f>
        <v>43269</v>
      </c>
      <c r="K134" s="150">
        <f t="shared" si="13"/>
        <v>117</v>
      </c>
      <c r="L134" s="93">
        <f t="shared" si="14"/>
        <v>117000</v>
      </c>
      <c r="M134" s="247">
        <f>+[13]Sample!$M127</f>
        <v>43283</v>
      </c>
      <c r="N134" s="95">
        <f t="shared" si="15"/>
        <v>14</v>
      </c>
      <c r="O134" s="248">
        <f t="shared" si="16"/>
        <v>14000</v>
      </c>
      <c r="P134" s="93"/>
      <c r="Q134" s="33"/>
      <c r="R134" s="33"/>
      <c r="S134" s="33"/>
      <c r="T134" s="33"/>
      <c r="U134" s="33"/>
    </row>
    <row r="135" spans="1:21">
      <c r="A135" s="94">
        <f t="shared" si="11"/>
        <v>127</v>
      </c>
      <c r="B135" s="93" t="str">
        <f>+[13]Sample!$A128</f>
        <v>CANTEEN REFRESHMENT SERVICES</v>
      </c>
      <c r="C135" s="247">
        <f>+[13]Sample!$D128</f>
        <v>43133</v>
      </c>
      <c r="D135" s="93">
        <f>+[13]Sample!$F128</f>
        <v>48</v>
      </c>
      <c r="E135" s="93">
        <f>+[13]Sample!$P128</f>
        <v>48</v>
      </c>
      <c r="F135" s="247" t="str">
        <f>+[13]Sample!$J128</f>
        <v>Direct Deposit</v>
      </c>
      <c r="G135" s="247">
        <f>+[13]Sample!$G128</f>
        <v>43133</v>
      </c>
      <c r="H135" s="247">
        <f>+[13]Sample!$H128</f>
        <v>43133</v>
      </c>
      <c r="I135" s="247">
        <f t="shared" si="12"/>
        <v>43133</v>
      </c>
      <c r="J135" s="247">
        <f>+[13]Sample!$L128</f>
        <v>43158</v>
      </c>
      <c r="K135" s="150">
        <f t="shared" si="13"/>
        <v>25</v>
      </c>
      <c r="L135" s="93">
        <f t="shared" si="14"/>
        <v>1200</v>
      </c>
      <c r="M135" s="247">
        <f>+[13]Sample!$M128</f>
        <v>43158</v>
      </c>
      <c r="N135" s="95">
        <f t="shared" si="15"/>
        <v>0</v>
      </c>
      <c r="O135" s="248">
        <f t="shared" si="16"/>
        <v>0</v>
      </c>
      <c r="P135" s="93"/>
      <c r="Q135" s="33"/>
      <c r="R135" s="33"/>
      <c r="S135" s="33"/>
      <c r="T135" s="33"/>
      <c r="U135" s="33"/>
    </row>
    <row r="136" spans="1:21">
      <c r="A136" s="94">
        <f t="shared" si="11"/>
        <v>128</v>
      </c>
      <c r="B136" s="93" t="str">
        <f>+[13]Sample!$A129</f>
        <v>CANTEEN REFRESHMENT SERVICES CORPORATION</v>
      </c>
      <c r="C136" s="247">
        <f>+[13]Sample!$D129</f>
        <v>43187</v>
      </c>
      <c r="D136" s="93">
        <f>+[13]Sample!$F129</f>
        <v>35</v>
      </c>
      <c r="E136" s="93">
        <f>+[13]Sample!$P129</f>
        <v>35</v>
      </c>
      <c r="F136" s="247" t="str">
        <f>+[13]Sample!$J129</f>
        <v>CHECK</v>
      </c>
      <c r="G136" s="247">
        <f>+[13]Sample!$G129</f>
        <v>43187</v>
      </c>
      <c r="H136" s="247">
        <f>+[13]Sample!$H129</f>
        <v>43187</v>
      </c>
      <c r="I136" s="247">
        <f t="shared" si="12"/>
        <v>43187</v>
      </c>
      <c r="J136" s="247">
        <f>+[13]Sample!$L129</f>
        <v>43234</v>
      </c>
      <c r="K136" s="150">
        <f t="shared" si="13"/>
        <v>47</v>
      </c>
      <c r="L136" s="93">
        <f t="shared" si="14"/>
        <v>1645</v>
      </c>
      <c r="M136" s="247">
        <f>+[13]Sample!$M129</f>
        <v>43241</v>
      </c>
      <c r="N136" s="95">
        <f t="shared" si="15"/>
        <v>7</v>
      </c>
      <c r="O136" s="248">
        <f t="shared" si="16"/>
        <v>245</v>
      </c>
      <c r="P136" s="93"/>
      <c r="Q136" s="33"/>
      <c r="R136" s="33"/>
      <c r="S136" s="33"/>
      <c r="T136" s="33"/>
      <c r="U136" s="33"/>
    </row>
    <row r="137" spans="1:21">
      <c r="A137" s="94">
        <f t="shared" si="11"/>
        <v>129</v>
      </c>
      <c r="B137" s="93" t="str">
        <f>+[13]Sample!$A130</f>
        <v>CARDINAL TRACKING INC</v>
      </c>
      <c r="C137" s="247">
        <f>+[13]Sample!$D130</f>
        <v>43060</v>
      </c>
      <c r="D137" s="93">
        <f>+[13]Sample!$F130</f>
        <v>135.49</v>
      </c>
      <c r="E137" s="93">
        <f>+[13]Sample!$P130</f>
        <v>143.62</v>
      </c>
      <c r="F137" s="247" t="str">
        <f>+[13]Sample!$J130</f>
        <v>Direct Deposit</v>
      </c>
      <c r="G137" s="247">
        <f>+[13]Sample!$G130</f>
        <v>43060</v>
      </c>
      <c r="H137" s="247">
        <f>+[13]Sample!$H130</f>
        <v>43060</v>
      </c>
      <c r="I137" s="247">
        <f t="shared" si="12"/>
        <v>43060</v>
      </c>
      <c r="J137" s="247">
        <f>+[13]Sample!$L130</f>
        <v>43097</v>
      </c>
      <c r="K137" s="150">
        <f t="shared" si="13"/>
        <v>37</v>
      </c>
      <c r="L137" s="93">
        <f t="shared" si="14"/>
        <v>5314</v>
      </c>
      <c r="M137" s="247">
        <f>+[13]Sample!$M130</f>
        <v>43097</v>
      </c>
      <c r="N137" s="95">
        <f t="shared" si="15"/>
        <v>0</v>
      </c>
      <c r="O137" s="248">
        <f t="shared" si="16"/>
        <v>0</v>
      </c>
      <c r="P137" s="93"/>
      <c r="Q137" s="33"/>
      <c r="R137" s="33"/>
      <c r="S137" s="33"/>
      <c r="T137" s="33"/>
      <c r="U137" s="33"/>
    </row>
    <row r="138" spans="1:21">
      <c r="A138" s="94">
        <f t="shared" ref="A138:A201" si="17">1+A137</f>
        <v>130</v>
      </c>
      <c r="B138" s="93" t="str">
        <f>+[13]Sample!$A131</f>
        <v>CCATT LLC</v>
      </c>
      <c r="C138" s="247">
        <f>+[13]Sample!$D131</f>
        <v>42917</v>
      </c>
      <c r="D138" s="93">
        <f>+[13]Sample!$F131</f>
        <v>586.46</v>
      </c>
      <c r="E138" s="93">
        <f>+[13]Sample!$P131</f>
        <v>586.46</v>
      </c>
      <c r="F138" s="247" t="str">
        <f>+[13]Sample!$J131</f>
        <v>Direct Deposit</v>
      </c>
      <c r="G138" s="247">
        <f>+[13]Sample!$G131</f>
        <v>42917</v>
      </c>
      <c r="H138" s="247">
        <f>+[13]Sample!$H131</f>
        <v>42947</v>
      </c>
      <c r="I138" s="247">
        <f t="shared" ref="I138:I201" si="18">IF(H138&lt;1," ",(((H138-G138)/2)+G138))</f>
        <v>42932</v>
      </c>
      <c r="J138" s="247">
        <f>+[13]Sample!$L131</f>
        <v>42941</v>
      </c>
      <c r="K138" s="150">
        <f t="shared" ref="K138:K201" si="19">(ROUND(IF(H138&lt;1,J138-C138,J138-I138),0))</f>
        <v>9</v>
      </c>
      <c r="L138" s="93">
        <f t="shared" ref="L138:L201" si="20">ROUND(K138*E138,0)</f>
        <v>5278</v>
      </c>
      <c r="M138" s="247">
        <f>+[13]Sample!$M131</f>
        <v>42941</v>
      </c>
      <c r="N138" s="95">
        <f t="shared" ref="N138:N201" si="21">IF(M138="",0,M138-J138)</f>
        <v>0</v>
      </c>
      <c r="O138" s="248">
        <f t="shared" ref="O138:O201" si="22">ROUND(+N138*E138,0)</f>
        <v>0</v>
      </c>
      <c r="P138" s="93"/>
      <c r="Q138" s="33"/>
      <c r="R138" s="33"/>
      <c r="S138" s="33"/>
      <c r="T138" s="33"/>
      <c r="U138" s="33"/>
    </row>
    <row r="139" spans="1:21">
      <c r="A139" s="94">
        <f t="shared" si="17"/>
        <v>131</v>
      </c>
      <c r="B139" s="93" t="str">
        <f>+[13]Sample!$A132</f>
        <v>CCATT LLC</v>
      </c>
      <c r="C139" s="247">
        <f>+[13]Sample!$D132</f>
        <v>43160</v>
      </c>
      <c r="D139" s="93">
        <f>+[13]Sample!$F132</f>
        <v>589.41</v>
      </c>
      <c r="E139" s="93">
        <f>+[13]Sample!$P132</f>
        <v>589.41</v>
      </c>
      <c r="F139" s="247" t="str">
        <f>+[13]Sample!$J132</f>
        <v>Direct Deposit</v>
      </c>
      <c r="G139" s="247">
        <f>+[13]Sample!$G132</f>
        <v>43160</v>
      </c>
      <c r="H139" s="247">
        <f>+[13]Sample!$H132</f>
        <v>43190</v>
      </c>
      <c r="I139" s="247">
        <f t="shared" si="18"/>
        <v>43175</v>
      </c>
      <c r="J139" s="247">
        <f>+[13]Sample!$L132</f>
        <v>43185</v>
      </c>
      <c r="K139" s="150">
        <f t="shared" si="19"/>
        <v>10</v>
      </c>
      <c r="L139" s="93">
        <f t="shared" si="20"/>
        <v>5894</v>
      </c>
      <c r="M139" s="247">
        <f>+[13]Sample!$M132</f>
        <v>43185</v>
      </c>
      <c r="N139" s="95">
        <f t="shared" si="21"/>
        <v>0</v>
      </c>
      <c r="O139" s="248">
        <f t="shared" si="22"/>
        <v>0</v>
      </c>
      <c r="P139" s="93"/>
      <c r="Q139" s="33"/>
      <c r="R139" s="33"/>
      <c r="S139" s="33"/>
      <c r="T139" s="33"/>
      <c r="U139" s="33"/>
    </row>
    <row r="140" spans="1:21">
      <c r="A140" s="94">
        <f t="shared" si="17"/>
        <v>132</v>
      </c>
      <c r="B140" s="93" t="str">
        <f>+[13]Sample!$A133</f>
        <v>CENTURYLINK</v>
      </c>
      <c r="C140" s="247">
        <f>+[13]Sample!$D133</f>
        <v>43052</v>
      </c>
      <c r="D140" s="93">
        <f>+[13]Sample!$F133</f>
        <v>19</v>
      </c>
      <c r="E140" s="93">
        <f>+[13]Sample!$P133</f>
        <v>19</v>
      </c>
      <c r="F140" s="247" t="str">
        <f>+[13]Sample!$J133</f>
        <v>CHECK</v>
      </c>
      <c r="G140" s="247">
        <f>+[13]Sample!$G133</f>
        <v>43052</v>
      </c>
      <c r="H140" s="247">
        <f>+[13]Sample!$H133</f>
        <v>43081</v>
      </c>
      <c r="I140" s="247">
        <f t="shared" si="18"/>
        <v>43066.5</v>
      </c>
      <c r="J140" s="247">
        <f>+[13]Sample!$L133</f>
        <v>43073</v>
      </c>
      <c r="K140" s="150">
        <f t="shared" si="19"/>
        <v>7</v>
      </c>
      <c r="L140" s="93">
        <f t="shared" si="20"/>
        <v>133</v>
      </c>
      <c r="M140" s="247">
        <f>+[13]Sample!$M133</f>
        <v>43081</v>
      </c>
      <c r="N140" s="95">
        <f t="shared" si="21"/>
        <v>8</v>
      </c>
      <c r="O140" s="248">
        <f t="shared" si="22"/>
        <v>152</v>
      </c>
      <c r="P140" s="93"/>
      <c r="Q140" s="33"/>
      <c r="R140" s="33"/>
      <c r="S140" s="33"/>
      <c r="T140" s="33"/>
      <c r="U140" s="33"/>
    </row>
    <row r="141" spans="1:21">
      <c r="A141" s="94">
        <f t="shared" si="17"/>
        <v>133</v>
      </c>
      <c r="B141" s="93" t="str">
        <f>+[13]Sample!$A134</f>
        <v>CHAMBER OF COMMERCE</v>
      </c>
      <c r="C141" s="247">
        <f>+[13]Sample!$D134</f>
        <v>42948</v>
      </c>
      <c r="D141" s="93">
        <f>+[13]Sample!$F134</f>
        <v>300</v>
      </c>
      <c r="E141" s="93">
        <f>+[13]Sample!$P134</f>
        <v>300</v>
      </c>
      <c r="F141" s="247" t="str">
        <f>+[13]Sample!$J134</f>
        <v>CHECK</v>
      </c>
      <c r="G141" s="247">
        <f>+[13]Sample!$G134</f>
        <v>42948</v>
      </c>
      <c r="H141" s="247">
        <f>+[13]Sample!$H134</f>
        <v>43312</v>
      </c>
      <c r="I141" s="247">
        <f t="shared" si="18"/>
        <v>43130</v>
      </c>
      <c r="J141" s="247">
        <f>+[13]Sample!$L134</f>
        <v>42954</v>
      </c>
      <c r="K141" s="150">
        <f t="shared" si="19"/>
        <v>-176</v>
      </c>
      <c r="L141" s="93">
        <f t="shared" si="20"/>
        <v>-52800</v>
      </c>
      <c r="M141" s="247">
        <f>+[13]Sample!$M134</f>
        <v>42964</v>
      </c>
      <c r="N141" s="95">
        <f t="shared" si="21"/>
        <v>10</v>
      </c>
      <c r="O141" s="248">
        <f t="shared" si="22"/>
        <v>3000</v>
      </c>
      <c r="P141" s="93"/>
      <c r="Q141" s="33"/>
      <c r="R141" s="33"/>
      <c r="S141" s="33"/>
      <c r="T141" s="33"/>
      <c r="U141" s="33"/>
    </row>
    <row r="142" spans="1:21">
      <c r="A142" s="94">
        <f t="shared" si="17"/>
        <v>134</v>
      </c>
      <c r="B142" s="93" t="str">
        <f>+[13]Sample!$A135</f>
        <v>CHAMBER OF COMMERCE</v>
      </c>
      <c r="C142" s="247">
        <f>+[13]Sample!$D135</f>
        <v>43244</v>
      </c>
      <c r="D142" s="93">
        <f>+[13]Sample!$F135</f>
        <v>1284.07</v>
      </c>
      <c r="E142" s="93">
        <f>+[13]Sample!$P135</f>
        <v>1284.07</v>
      </c>
      <c r="F142" s="247" t="str">
        <f>+[13]Sample!$J135</f>
        <v>CHECK</v>
      </c>
      <c r="G142" s="247">
        <f>+[13]Sample!$G135</f>
        <v>43244</v>
      </c>
      <c r="H142" s="247">
        <f>+[13]Sample!$H135</f>
        <v>43244</v>
      </c>
      <c r="I142" s="247">
        <f t="shared" si="18"/>
        <v>43244</v>
      </c>
      <c r="J142" s="247">
        <f>+[13]Sample!$L135</f>
        <v>43262</v>
      </c>
      <c r="K142" s="150">
        <f t="shared" si="19"/>
        <v>18</v>
      </c>
      <c r="L142" s="93">
        <f t="shared" si="20"/>
        <v>23113</v>
      </c>
      <c r="M142" s="247">
        <f>+[13]Sample!$M135</f>
        <v>43270</v>
      </c>
      <c r="N142" s="95">
        <f t="shared" si="21"/>
        <v>8</v>
      </c>
      <c r="O142" s="248">
        <f t="shared" si="22"/>
        <v>10273</v>
      </c>
      <c r="P142" s="93"/>
      <c r="Q142" s="33"/>
      <c r="R142" s="33"/>
      <c r="S142" s="33"/>
      <c r="T142" s="33"/>
      <c r="U142" s="33"/>
    </row>
    <row r="143" spans="1:21">
      <c r="A143" s="94">
        <f t="shared" si="17"/>
        <v>135</v>
      </c>
      <c r="B143" s="93" t="str">
        <f>+[13]Sample!$A136</f>
        <v>CHAMBER OF COMMERCE</v>
      </c>
      <c r="C143" s="247">
        <f>+[13]Sample!$D136</f>
        <v>43070</v>
      </c>
      <c r="D143" s="93">
        <f>+[13]Sample!$F136</f>
        <v>305</v>
      </c>
      <c r="E143" s="93">
        <f>+[13]Sample!$P136</f>
        <v>305</v>
      </c>
      <c r="F143" s="247" t="str">
        <f>+[13]Sample!$J136</f>
        <v>CHECK</v>
      </c>
      <c r="G143" s="247">
        <f>+[13]Sample!$G136</f>
        <v>43070</v>
      </c>
      <c r="H143" s="247">
        <f>+[13]Sample!$H136</f>
        <v>43434</v>
      </c>
      <c r="I143" s="247">
        <f t="shared" si="18"/>
        <v>43252</v>
      </c>
      <c r="J143" s="247">
        <f>+[13]Sample!$L136</f>
        <v>43087</v>
      </c>
      <c r="K143" s="150">
        <f t="shared" si="19"/>
        <v>-165</v>
      </c>
      <c r="L143" s="93">
        <f t="shared" si="20"/>
        <v>-50325</v>
      </c>
      <c r="M143" s="247">
        <f>+[13]Sample!$M136</f>
        <v>43102</v>
      </c>
      <c r="N143" s="95">
        <f t="shared" si="21"/>
        <v>15</v>
      </c>
      <c r="O143" s="248">
        <f t="shared" si="22"/>
        <v>4575</v>
      </c>
      <c r="P143" s="93"/>
      <c r="Q143" s="33"/>
      <c r="R143" s="33"/>
      <c r="S143" s="33"/>
      <c r="T143" s="33"/>
      <c r="U143" s="33"/>
    </row>
    <row r="144" spans="1:21">
      <c r="A144" s="94">
        <f t="shared" si="17"/>
        <v>136</v>
      </c>
      <c r="B144" s="93" t="str">
        <f>+[13]Sample!$A137</f>
        <v>Christian, Joe T</v>
      </c>
      <c r="C144" s="247">
        <f>+[13]Sample!$D137</f>
        <v>43206</v>
      </c>
      <c r="D144" s="93">
        <f>+[13]Sample!$F137</f>
        <v>2918.41</v>
      </c>
      <c r="E144" s="93">
        <f>+[13]Sample!$P137</f>
        <v>1396.61</v>
      </c>
      <c r="F144" s="247" t="str">
        <f>+[13]Sample!$J137</f>
        <v>Direct Deposit</v>
      </c>
      <c r="G144" s="247">
        <f>+[13]Sample!$G137</f>
        <v>43179</v>
      </c>
      <c r="H144" s="247">
        <f>+[13]Sample!$H137</f>
        <v>43214</v>
      </c>
      <c r="I144" s="247">
        <f t="shared" si="18"/>
        <v>43196.5</v>
      </c>
      <c r="J144" s="247">
        <f>+[13]Sample!$L137</f>
        <v>43207</v>
      </c>
      <c r="K144" s="150">
        <f t="shared" si="19"/>
        <v>11</v>
      </c>
      <c r="L144" s="93">
        <f t="shared" si="20"/>
        <v>15363</v>
      </c>
      <c r="M144" s="247">
        <f>+[13]Sample!$M137</f>
        <v>43207</v>
      </c>
      <c r="N144" s="95">
        <f t="shared" si="21"/>
        <v>0</v>
      </c>
      <c r="O144" s="248">
        <f t="shared" si="22"/>
        <v>0</v>
      </c>
      <c r="P144" s="93"/>
      <c r="Q144" s="33"/>
      <c r="R144" s="33"/>
      <c r="S144" s="33"/>
      <c r="T144" s="33"/>
      <c r="U144" s="33"/>
    </row>
    <row r="145" spans="1:21">
      <c r="A145" s="94">
        <f t="shared" si="17"/>
        <v>137</v>
      </c>
      <c r="B145" s="93" t="str">
        <f>+[13]Sample!$A138</f>
        <v>CITY OF DANVILLE</v>
      </c>
      <c r="C145" s="247">
        <f>+[13]Sample!$D138</f>
        <v>42971</v>
      </c>
      <c r="D145" s="93">
        <f>+[13]Sample!$F138</f>
        <v>6.72</v>
      </c>
      <c r="E145" s="93">
        <f>+[13]Sample!$P138</f>
        <v>6.72</v>
      </c>
      <c r="F145" s="247" t="str">
        <f>+[13]Sample!$J138</f>
        <v>CHECK</v>
      </c>
      <c r="G145" s="247">
        <f>+[13]Sample!$G138</f>
        <v>42899</v>
      </c>
      <c r="H145" s="247">
        <f>+[13]Sample!$H138</f>
        <v>42971</v>
      </c>
      <c r="I145" s="247">
        <f t="shared" si="18"/>
        <v>42935</v>
      </c>
      <c r="J145" s="247">
        <f>+[13]Sample!$L138</f>
        <v>42986</v>
      </c>
      <c r="K145" s="150">
        <f t="shared" si="19"/>
        <v>51</v>
      </c>
      <c r="L145" s="93">
        <f t="shared" si="20"/>
        <v>343</v>
      </c>
      <c r="M145" s="247">
        <f>+[13]Sample!$M138</f>
        <v>42996</v>
      </c>
      <c r="N145" s="95">
        <f t="shared" si="21"/>
        <v>10</v>
      </c>
      <c r="O145" s="248">
        <f t="shared" si="22"/>
        <v>67</v>
      </c>
      <c r="P145" s="93"/>
      <c r="Q145" s="33"/>
      <c r="R145" s="33"/>
      <c r="S145" s="33"/>
      <c r="T145" s="33"/>
      <c r="U145" s="33"/>
    </row>
    <row r="146" spans="1:21">
      <c r="A146" s="94">
        <f t="shared" si="17"/>
        <v>138</v>
      </c>
      <c r="B146" s="93" t="str">
        <f>+[13]Sample!$A139</f>
        <v>CITY OF DANVILLE</v>
      </c>
      <c r="C146" s="247">
        <f>+[13]Sample!$D139</f>
        <v>42971</v>
      </c>
      <c r="D146" s="93">
        <f>+[13]Sample!$F139</f>
        <v>100.8</v>
      </c>
      <c r="E146" s="93">
        <f>+[13]Sample!$P139</f>
        <v>50.4</v>
      </c>
      <c r="F146" s="247" t="str">
        <f>+[13]Sample!$J139</f>
        <v>CHECK</v>
      </c>
      <c r="G146" s="247">
        <f>+[13]Sample!$G139</f>
        <v>42899</v>
      </c>
      <c r="H146" s="247">
        <f>+[13]Sample!$H139</f>
        <v>42971</v>
      </c>
      <c r="I146" s="247">
        <f t="shared" si="18"/>
        <v>42935</v>
      </c>
      <c r="J146" s="247">
        <f>+[13]Sample!$L139</f>
        <v>42983</v>
      </c>
      <c r="K146" s="150">
        <f t="shared" si="19"/>
        <v>48</v>
      </c>
      <c r="L146" s="93">
        <f t="shared" si="20"/>
        <v>2419</v>
      </c>
      <c r="M146" s="247">
        <f>+[13]Sample!$M139</f>
        <v>42992</v>
      </c>
      <c r="N146" s="95">
        <f t="shared" si="21"/>
        <v>9</v>
      </c>
      <c r="O146" s="248">
        <f t="shared" si="22"/>
        <v>454</v>
      </c>
      <c r="P146" s="93"/>
      <c r="Q146" s="33"/>
      <c r="R146" s="33"/>
      <c r="S146" s="33"/>
      <c r="T146" s="33"/>
      <c r="U146" s="33"/>
    </row>
    <row r="147" spans="1:21">
      <c r="A147" s="94">
        <f t="shared" si="17"/>
        <v>139</v>
      </c>
      <c r="B147" s="93" t="str">
        <f>+[13]Sample!$A140</f>
        <v>CITY OF OWENSBORO</v>
      </c>
      <c r="C147" s="247">
        <f>+[13]Sample!$D140</f>
        <v>42993</v>
      </c>
      <c r="D147" s="93">
        <f>+[13]Sample!$F140</f>
        <v>929.07</v>
      </c>
      <c r="E147" s="93">
        <f>+[13]Sample!$P140</f>
        <v>929.07</v>
      </c>
      <c r="F147" s="247" t="str">
        <f>+[13]Sample!$J140</f>
        <v>CHECK</v>
      </c>
      <c r="G147" s="247">
        <f>+[13]Sample!$G140</f>
        <v>42963</v>
      </c>
      <c r="H147" s="247">
        <f>+[13]Sample!$H140</f>
        <v>42993</v>
      </c>
      <c r="I147" s="247">
        <f t="shared" si="18"/>
        <v>42978</v>
      </c>
      <c r="J147" s="247">
        <f>+[13]Sample!$L140</f>
        <v>43010</v>
      </c>
      <c r="K147" s="150">
        <f t="shared" si="19"/>
        <v>32</v>
      </c>
      <c r="L147" s="93">
        <f t="shared" si="20"/>
        <v>29730</v>
      </c>
      <c r="M147" s="247">
        <f>+[13]Sample!$M140</f>
        <v>43019</v>
      </c>
      <c r="N147" s="95">
        <f t="shared" si="21"/>
        <v>9</v>
      </c>
      <c r="O147" s="248">
        <f t="shared" si="22"/>
        <v>8362</v>
      </c>
      <c r="P147" s="93"/>
      <c r="Q147" s="33"/>
      <c r="R147" s="33"/>
      <c r="S147" s="33"/>
      <c r="T147" s="33"/>
      <c r="U147" s="33"/>
    </row>
    <row r="148" spans="1:21">
      <c r="A148" s="94">
        <f t="shared" si="17"/>
        <v>140</v>
      </c>
      <c r="B148" s="93" t="str">
        <f>+[13]Sample!$A141</f>
        <v>CLEAN GREEN PORTA POTTIES LLC</v>
      </c>
      <c r="C148" s="247">
        <f>+[13]Sample!$D141</f>
        <v>42954</v>
      </c>
      <c r="D148" s="93">
        <f>+[13]Sample!$F141</f>
        <v>116.6</v>
      </c>
      <c r="E148" s="93">
        <f>+[13]Sample!$P141</f>
        <v>116.6</v>
      </c>
      <c r="F148" s="247" t="str">
        <f>+[13]Sample!$J141</f>
        <v>CHECK</v>
      </c>
      <c r="G148" s="247">
        <f>+[13]Sample!$G141</f>
        <v>42897</v>
      </c>
      <c r="H148" s="247">
        <f>+[13]Sample!$H141</f>
        <v>42924</v>
      </c>
      <c r="I148" s="247">
        <f t="shared" si="18"/>
        <v>42910.5</v>
      </c>
      <c r="J148" s="247">
        <f>+[13]Sample!$L141</f>
        <v>42983</v>
      </c>
      <c r="K148" s="150">
        <f t="shared" si="19"/>
        <v>73</v>
      </c>
      <c r="L148" s="93">
        <f t="shared" si="20"/>
        <v>8512</v>
      </c>
      <c r="M148" s="247">
        <f>+[13]Sample!$M141</f>
        <v>42999</v>
      </c>
      <c r="N148" s="95">
        <f t="shared" si="21"/>
        <v>16</v>
      </c>
      <c r="O148" s="248">
        <f t="shared" si="22"/>
        <v>1866</v>
      </c>
      <c r="P148" s="93"/>
      <c r="Q148" s="33"/>
      <c r="R148" s="33"/>
      <c r="S148" s="33"/>
      <c r="T148" s="33"/>
      <c r="U148" s="33"/>
    </row>
    <row r="149" spans="1:21">
      <c r="A149" s="94">
        <f t="shared" si="17"/>
        <v>141</v>
      </c>
      <c r="B149" s="93" t="str">
        <f>+[13]Sample!$A142</f>
        <v>Coleman, McKinley W</v>
      </c>
      <c r="C149" s="247">
        <f>+[13]Sample!$D142</f>
        <v>43130</v>
      </c>
      <c r="D149" s="93">
        <f>+[13]Sample!$F142</f>
        <v>22.07</v>
      </c>
      <c r="E149" s="93">
        <f>+[13]Sample!$P142</f>
        <v>22.07</v>
      </c>
      <c r="F149" s="247" t="str">
        <f>+[13]Sample!$J142</f>
        <v>CHECK</v>
      </c>
      <c r="G149" s="247">
        <f>+[13]Sample!$G142</f>
        <v>43129</v>
      </c>
      <c r="H149" s="247">
        <f>+[13]Sample!$H142</f>
        <v>43129</v>
      </c>
      <c r="I149" s="247">
        <f t="shared" si="18"/>
        <v>43129</v>
      </c>
      <c r="J149" s="247">
        <f>+[13]Sample!$L142</f>
        <v>43133</v>
      </c>
      <c r="K149" s="150">
        <f t="shared" si="19"/>
        <v>4</v>
      </c>
      <c r="L149" s="93">
        <f t="shared" si="20"/>
        <v>88</v>
      </c>
      <c r="M149" s="247">
        <f>+[13]Sample!$M142</f>
        <v>43144</v>
      </c>
      <c r="N149" s="95">
        <f t="shared" si="21"/>
        <v>11</v>
      </c>
      <c r="O149" s="248">
        <f t="shared" si="22"/>
        <v>243</v>
      </c>
      <c r="P149" s="93"/>
      <c r="Q149" s="33"/>
      <c r="R149" s="33"/>
      <c r="S149" s="33"/>
      <c r="T149" s="33"/>
      <c r="U149" s="33"/>
    </row>
    <row r="150" spans="1:21">
      <c r="A150" s="94">
        <f t="shared" si="17"/>
        <v>142</v>
      </c>
      <c r="B150" s="93" t="str">
        <f>+[13]Sample!$A143</f>
        <v>Coleman, Michael D (Mike)</v>
      </c>
      <c r="C150" s="247">
        <f>+[13]Sample!$D143</f>
        <v>43182</v>
      </c>
      <c r="D150" s="93">
        <f>+[13]Sample!$F143</f>
        <v>356.6</v>
      </c>
      <c r="E150" s="93">
        <f>+[13]Sample!$P143</f>
        <v>104.69</v>
      </c>
      <c r="F150" s="247" t="str">
        <f>+[13]Sample!$J143</f>
        <v>Direct Deposit</v>
      </c>
      <c r="G150" s="247">
        <f>+[13]Sample!$G143</f>
        <v>43154</v>
      </c>
      <c r="H150" s="247">
        <f>+[13]Sample!$H143</f>
        <v>43174</v>
      </c>
      <c r="I150" s="247">
        <f t="shared" si="18"/>
        <v>43164</v>
      </c>
      <c r="J150" s="247">
        <f>+[13]Sample!$L143</f>
        <v>43186</v>
      </c>
      <c r="K150" s="150">
        <f t="shared" si="19"/>
        <v>22</v>
      </c>
      <c r="L150" s="93">
        <f t="shared" si="20"/>
        <v>2303</v>
      </c>
      <c r="M150" s="247">
        <f>+[13]Sample!$M143</f>
        <v>43186</v>
      </c>
      <c r="N150" s="95">
        <f t="shared" si="21"/>
        <v>0</v>
      </c>
      <c r="O150" s="248">
        <f t="shared" si="22"/>
        <v>0</v>
      </c>
      <c r="P150" s="93"/>
      <c r="Q150" s="33"/>
      <c r="R150" s="33"/>
      <c r="S150" s="33"/>
      <c r="T150" s="33"/>
      <c r="U150" s="33"/>
    </row>
    <row r="151" spans="1:21">
      <c r="A151" s="94">
        <f t="shared" si="17"/>
        <v>143</v>
      </c>
      <c r="B151" s="93" t="str">
        <f>+[13]Sample!$A144</f>
        <v>Cook, Robert R</v>
      </c>
      <c r="C151" s="247">
        <f>+[13]Sample!$D144</f>
        <v>42949</v>
      </c>
      <c r="D151" s="93">
        <f>+[13]Sample!$F144</f>
        <v>256.05</v>
      </c>
      <c r="E151" s="93">
        <f>+[13]Sample!$P144</f>
        <v>256.05</v>
      </c>
      <c r="F151" s="247" t="str">
        <f>+[13]Sample!$J144</f>
        <v>Direct Deposit</v>
      </c>
      <c r="G151" s="247">
        <f>+[13]Sample!$G144</f>
        <v>42941</v>
      </c>
      <c r="H151" s="247">
        <f>+[13]Sample!$H144</f>
        <v>42943</v>
      </c>
      <c r="I151" s="247">
        <f t="shared" si="18"/>
        <v>42942</v>
      </c>
      <c r="J151" s="247">
        <f>+[13]Sample!$L144</f>
        <v>42951</v>
      </c>
      <c r="K151" s="150">
        <f t="shared" si="19"/>
        <v>9</v>
      </c>
      <c r="L151" s="93">
        <f t="shared" si="20"/>
        <v>2304</v>
      </c>
      <c r="M151" s="247">
        <f>+[13]Sample!$M144</f>
        <v>42951</v>
      </c>
      <c r="N151" s="95">
        <f t="shared" si="21"/>
        <v>0</v>
      </c>
      <c r="O151" s="248">
        <f t="shared" si="22"/>
        <v>0</v>
      </c>
      <c r="P151" s="93"/>
      <c r="Q151" s="33"/>
      <c r="R151" s="33"/>
      <c r="S151" s="33"/>
      <c r="T151" s="33"/>
      <c r="U151" s="33"/>
    </row>
    <row r="152" spans="1:21">
      <c r="A152" s="94">
        <f t="shared" si="17"/>
        <v>144</v>
      </c>
      <c r="B152" s="93" t="str">
        <f>+[13]Sample!$A145</f>
        <v>CORPORATE COMMUNICATIONS CENTER INC</v>
      </c>
      <c r="C152" s="247">
        <f>+[13]Sample!$D145</f>
        <v>43131</v>
      </c>
      <c r="D152" s="93">
        <f>+[13]Sample!$F145</f>
        <v>395</v>
      </c>
      <c r="E152" s="93">
        <f>+[13]Sample!$P145</f>
        <v>395</v>
      </c>
      <c r="F152" s="247" t="str">
        <f>+[13]Sample!$J145</f>
        <v>Direct Deposit</v>
      </c>
      <c r="G152" s="247">
        <f>+[13]Sample!$G145</f>
        <v>43101</v>
      </c>
      <c r="H152" s="247">
        <f>+[13]Sample!$H145</f>
        <v>43131</v>
      </c>
      <c r="I152" s="247">
        <f t="shared" si="18"/>
        <v>43116</v>
      </c>
      <c r="J152" s="247">
        <f>+[13]Sample!$L145</f>
        <v>43157</v>
      </c>
      <c r="K152" s="150">
        <f t="shared" si="19"/>
        <v>41</v>
      </c>
      <c r="L152" s="93">
        <f t="shared" si="20"/>
        <v>16195</v>
      </c>
      <c r="M152" s="247">
        <f>+[13]Sample!$M145</f>
        <v>43157</v>
      </c>
      <c r="N152" s="95">
        <f t="shared" si="21"/>
        <v>0</v>
      </c>
      <c r="O152" s="248">
        <f t="shared" si="22"/>
        <v>0</v>
      </c>
      <c r="P152" s="93"/>
      <c r="Q152" s="33"/>
      <c r="R152" s="33"/>
      <c r="S152" s="33"/>
      <c r="T152" s="33"/>
      <c r="U152" s="33"/>
    </row>
    <row r="153" spans="1:21">
      <c r="A153" s="94">
        <f t="shared" si="17"/>
        <v>145</v>
      </c>
      <c r="B153" s="93" t="str">
        <f>+[13]Sample!$A146</f>
        <v>CROWN CASTLE SOUTH LLC</v>
      </c>
      <c r="C153" s="247">
        <f>+[13]Sample!$D146</f>
        <v>42979</v>
      </c>
      <c r="D153" s="93">
        <f>+[13]Sample!$F146</f>
        <v>589.41</v>
      </c>
      <c r="E153" s="93">
        <f>+[13]Sample!$P146</f>
        <v>589.41</v>
      </c>
      <c r="F153" s="247" t="str">
        <f>+[13]Sample!$J146</f>
        <v>CHECK</v>
      </c>
      <c r="G153" s="247">
        <f>+[13]Sample!$G146</f>
        <v>42979</v>
      </c>
      <c r="H153" s="247">
        <f>+[13]Sample!$H146</f>
        <v>43008</v>
      </c>
      <c r="I153" s="247">
        <f t="shared" si="18"/>
        <v>42993.5</v>
      </c>
      <c r="J153" s="247">
        <f>+[13]Sample!$L146</f>
        <v>43003</v>
      </c>
      <c r="K153" s="150">
        <f t="shared" si="19"/>
        <v>10</v>
      </c>
      <c r="L153" s="93">
        <f t="shared" si="20"/>
        <v>5894</v>
      </c>
      <c r="M153" s="247">
        <f>+[13]Sample!$M146</f>
        <v>43010</v>
      </c>
      <c r="N153" s="95">
        <f t="shared" si="21"/>
        <v>7</v>
      </c>
      <c r="O153" s="248">
        <f t="shared" si="22"/>
        <v>4126</v>
      </c>
      <c r="P153" s="93"/>
      <c r="Q153" s="33"/>
      <c r="R153" s="33"/>
      <c r="S153" s="33"/>
      <c r="T153" s="33"/>
      <c r="U153" s="33"/>
    </row>
    <row r="154" spans="1:21">
      <c r="A154" s="94">
        <f t="shared" si="17"/>
        <v>146</v>
      </c>
      <c r="B154" s="93" t="str">
        <f>+[13]Sample!$A147</f>
        <v>CROWN CASTLE SOUTH LLC</v>
      </c>
      <c r="C154" s="247">
        <f>+[13]Sample!$D147</f>
        <v>43191</v>
      </c>
      <c r="D154" s="93">
        <f>+[13]Sample!$F147</f>
        <v>775</v>
      </c>
      <c r="E154" s="93">
        <f>+[13]Sample!$P147</f>
        <v>775</v>
      </c>
      <c r="F154" s="247" t="str">
        <f>+[13]Sample!$J147</f>
        <v>Direct Deposit</v>
      </c>
      <c r="G154" s="247">
        <f>+[13]Sample!$G147</f>
        <v>43191</v>
      </c>
      <c r="H154" s="247">
        <f>+[13]Sample!$H147</f>
        <v>43220</v>
      </c>
      <c r="I154" s="247">
        <f t="shared" si="18"/>
        <v>43205.5</v>
      </c>
      <c r="J154" s="247">
        <f>+[13]Sample!$L147</f>
        <v>43215</v>
      </c>
      <c r="K154" s="150">
        <f t="shared" si="19"/>
        <v>10</v>
      </c>
      <c r="L154" s="93">
        <f t="shared" si="20"/>
        <v>7750</v>
      </c>
      <c r="M154" s="247">
        <f>+[13]Sample!$M147</f>
        <v>43215</v>
      </c>
      <c r="N154" s="95">
        <f t="shared" si="21"/>
        <v>0</v>
      </c>
      <c r="O154" s="248">
        <f t="shared" si="22"/>
        <v>0</v>
      </c>
      <c r="P154" s="93"/>
      <c r="Q154" s="33"/>
      <c r="R154" s="33"/>
      <c r="S154" s="33"/>
      <c r="T154" s="33"/>
      <c r="U154" s="33"/>
    </row>
    <row r="155" spans="1:21">
      <c r="A155" s="94">
        <f t="shared" si="17"/>
        <v>147</v>
      </c>
      <c r="B155" s="93" t="str">
        <f>+[13]Sample!$A148</f>
        <v>CSX TRANSPORTATION INC</v>
      </c>
      <c r="C155" s="247">
        <f>+[13]Sample!$D148</f>
        <v>43181</v>
      </c>
      <c r="D155" s="93">
        <f>+[13]Sample!$F148</f>
        <v>87</v>
      </c>
      <c r="E155" s="93">
        <f>+[13]Sample!$P148</f>
        <v>87</v>
      </c>
      <c r="F155" s="247" t="str">
        <f>+[13]Sample!$J148</f>
        <v>Direct Deposit</v>
      </c>
      <c r="G155" s="247">
        <f>+[13]Sample!$G148</f>
        <v>43231</v>
      </c>
      <c r="H155" s="247">
        <f>+[13]Sample!$H148</f>
        <v>43595</v>
      </c>
      <c r="I155" s="247">
        <f t="shared" si="18"/>
        <v>43413</v>
      </c>
      <c r="J155" s="247">
        <f>+[13]Sample!$L148</f>
        <v>43206</v>
      </c>
      <c r="K155" s="150">
        <f t="shared" si="19"/>
        <v>-207</v>
      </c>
      <c r="L155" s="93">
        <f t="shared" si="20"/>
        <v>-18009</v>
      </c>
      <c r="M155" s="247">
        <f>+[13]Sample!$M148</f>
        <v>43206</v>
      </c>
      <c r="N155" s="95">
        <f t="shared" si="21"/>
        <v>0</v>
      </c>
      <c r="O155" s="248">
        <f t="shared" si="22"/>
        <v>0</v>
      </c>
      <c r="P155" s="93"/>
      <c r="Q155" s="33"/>
      <c r="R155" s="33"/>
      <c r="S155" s="33"/>
      <c r="T155" s="33"/>
      <c r="U155" s="33"/>
    </row>
    <row r="156" spans="1:21">
      <c r="A156" s="94">
        <f t="shared" si="17"/>
        <v>148</v>
      </c>
      <c r="B156" s="93" t="str">
        <f>+[13]Sample!$A149</f>
        <v>D AND S CONCRETE SERVICE LLC</v>
      </c>
      <c r="C156" s="247">
        <f>+[13]Sample!$D149</f>
        <v>42938</v>
      </c>
      <c r="D156" s="93">
        <f>+[13]Sample!$F149</f>
        <v>5000</v>
      </c>
      <c r="E156" s="93">
        <f>+[13]Sample!$P149</f>
        <v>5000</v>
      </c>
      <c r="F156" s="247" t="str">
        <f>+[13]Sample!$J149</f>
        <v>CHECK</v>
      </c>
      <c r="G156" s="247">
        <f>+[13]Sample!$G149</f>
        <v>42938</v>
      </c>
      <c r="H156" s="247">
        <f>+[13]Sample!$H149</f>
        <v>42938</v>
      </c>
      <c r="I156" s="247">
        <f t="shared" si="18"/>
        <v>42938</v>
      </c>
      <c r="J156" s="247">
        <f>+[13]Sample!$L149</f>
        <v>42963</v>
      </c>
      <c r="K156" s="150">
        <f t="shared" si="19"/>
        <v>25</v>
      </c>
      <c r="L156" s="93">
        <f t="shared" si="20"/>
        <v>125000</v>
      </c>
      <c r="M156" s="247">
        <f>+[13]Sample!$M149</f>
        <v>42970</v>
      </c>
      <c r="N156" s="95">
        <f t="shared" si="21"/>
        <v>7</v>
      </c>
      <c r="O156" s="248">
        <f t="shared" si="22"/>
        <v>35000</v>
      </c>
      <c r="P156" s="93"/>
      <c r="Q156" s="33"/>
      <c r="R156" s="33"/>
      <c r="S156" s="33"/>
      <c r="T156" s="33"/>
      <c r="U156" s="33"/>
    </row>
    <row r="157" spans="1:21">
      <c r="A157" s="94">
        <f t="shared" si="17"/>
        <v>149</v>
      </c>
      <c r="B157" s="93" t="str">
        <f>+[13]Sample!$A150</f>
        <v>Densman, Josh C</v>
      </c>
      <c r="C157" s="247">
        <f>+[13]Sample!$D150</f>
        <v>43116</v>
      </c>
      <c r="D157" s="93">
        <f>+[13]Sample!$F150</f>
        <v>2447.0100000000002</v>
      </c>
      <c r="E157" s="93">
        <f>+[13]Sample!$P150</f>
        <v>381.38</v>
      </c>
      <c r="F157" s="247" t="str">
        <f>+[13]Sample!$J150</f>
        <v>Direct Deposit</v>
      </c>
      <c r="G157" s="247">
        <f>+[13]Sample!$G150</f>
        <v>43103</v>
      </c>
      <c r="H157" s="247">
        <f>+[13]Sample!$H150</f>
        <v>43125</v>
      </c>
      <c r="I157" s="247">
        <f t="shared" si="18"/>
        <v>43114</v>
      </c>
      <c r="J157" s="247">
        <f>+[13]Sample!$L150</f>
        <v>43117</v>
      </c>
      <c r="K157" s="150">
        <f t="shared" si="19"/>
        <v>3</v>
      </c>
      <c r="L157" s="93">
        <f t="shared" si="20"/>
        <v>1144</v>
      </c>
      <c r="M157" s="247">
        <f>+[13]Sample!$M150</f>
        <v>43117</v>
      </c>
      <c r="N157" s="95">
        <f t="shared" si="21"/>
        <v>0</v>
      </c>
      <c r="O157" s="248">
        <f t="shared" si="22"/>
        <v>0</v>
      </c>
      <c r="P157" s="93"/>
      <c r="Q157" s="33"/>
      <c r="R157" s="33"/>
      <c r="S157" s="33"/>
      <c r="T157" s="33"/>
      <c r="U157" s="33"/>
    </row>
    <row r="158" spans="1:21">
      <c r="A158" s="94">
        <f t="shared" si="17"/>
        <v>150</v>
      </c>
      <c r="B158" s="93" t="str">
        <f>+[13]Sample!$A151</f>
        <v>DITCH WITCH OF OHIO W PA AND W NY</v>
      </c>
      <c r="C158" s="247">
        <f>+[13]Sample!$D151</f>
        <v>42940</v>
      </c>
      <c r="D158" s="93">
        <f>+[13]Sample!$F151</f>
        <v>143.66</v>
      </c>
      <c r="E158" s="93">
        <f>+[13]Sample!$P151</f>
        <v>143.66</v>
      </c>
      <c r="F158" s="247" t="str">
        <f>+[13]Sample!$J151</f>
        <v>CHECK</v>
      </c>
      <c r="G158" s="247">
        <f>+[13]Sample!$G151</f>
        <v>42940</v>
      </c>
      <c r="H158" s="247">
        <f>+[13]Sample!$H151</f>
        <v>42940</v>
      </c>
      <c r="I158" s="247">
        <f t="shared" si="18"/>
        <v>42940</v>
      </c>
      <c r="J158" s="247">
        <f>+[13]Sample!$L151</f>
        <v>43026</v>
      </c>
      <c r="K158" s="150">
        <f t="shared" si="19"/>
        <v>86</v>
      </c>
      <c r="L158" s="93">
        <f t="shared" si="20"/>
        <v>12355</v>
      </c>
      <c r="M158" s="247">
        <f>+[13]Sample!$M151</f>
        <v>43039</v>
      </c>
      <c r="N158" s="95">
        <f t="shared" si="21"/>
        <v>13</v>
      </c>
      <c r="O158" s="248">
        <f t="shared" si="22"/>
        <v>1868</v>
      </c>
      <c r="P158" s="93"/>
      <c r="Q158" s="33"/>
      <c r="R158" s="33"/>
      <c r="S158" s="33"/>
      <c r="T158" s="33"/>
      <c r="U158" s="33"/>
    </row>
    <row r="159" spans="1:21">
      <c r="A159" s="94">
        <f t="shared" si="17"/>
        <v>151</v>
      </c>
      <c r="B159" s="93" t="str">
        <f>+[13]Sample!$A152</f>
        <v>DRISKILLS QUALITY CLEANING</v>
      </c>
      <c r="C159" s="247">
        <f>+[13]Sample!$D152</f>
        <v>42982</v>
      </c>
      <c r="D159" s="93">
        <f>+[13]Sample!$F152</f>
        <v>150</v>
      </c>
      <c r="E159" s="93">
        <f>+[13]Sample!$P152</f>
        <v>150</v>
      </c>
      <c r="F159" s="247" t="str">
        <f>+[13]Sample!$J152</f>
        <v>CHECK</v>
      </c>
      <c r="G159" s="247">
        <f>+[13]Sample!$G152</f>
        <v>42951</v>
      </c>
      <c r="H159" s="247">
        <f>+[13]Sample!$H152</f>
        <v>42972</v>
      </c>
      <c r="I159" s="247">
        <f t="shared" si="18"/>
        <v>42961.5</v>
      </c>
      <c r="J159" s="247">
        <f>+[13]Sample!$L152</f>
        <v>43007</v>
      </c>
      <c r="K159" s="150">
        <f t="shared" si="19"/>
        <v>46</v>
      </c>
      <c r="L159" s="93">
        <f t="shared" si="20"/>
        <v>6900</v>
      </c>
      <c r="M159" s="247">
        <f>+[13]Sample!$M152</f>
        <v>43018</v>
      </c>
      <c r="N159" s="95">
        <f t="shared" si="21"/>
        <v>11</v>
      </c>
      <c r="O159" s="248">
        <f t="shared" si="22"/>
        <v>1650</v>
      </c>
      <c r="P159" s="93"/>
      <c r="Q159" s="33"/>
      <c r="R159" s="33"/>
      <c r="S159" s="33"/>
      <c r="T159" s="33"/>
      <c r="U159" s="33"/>
    </row>
    <row r="160" spans="1:21">
      <c r="A160" s="94">
        <f t="shared" si="17"/>
        <v>152</v>
      </c>
      <c r="B160" s="93" t="str">
        <f>+[13]Sample!$A153</f>
        <v>DUFF AND PHELPS LLC</v>
      </c>
      <c r="C160" s="247">
        <f>+[13]Sample!$D153</f>
        <v>42990</v>
      </c>
      <c r="D160" s="93">
        <f>+[13]Sample!$F153</f>
        <v>80000</v>
      </c>
      <c r="E160" s="93">
        <f>+[13]Sample!$P153</f>
        <v>80000</v>
      </c>
      <c r="F160" s="247" t="str">
        <f>+[13]Sample!$J153</f>
        <v>CHECK</v>
      </c>
      <c r="G160" s="247">
        <f>+[13]Sample!$G153</f>
        <v>42971</v>
      </c>
      <c r="H160" s="247">
        <f>+[13]Sample!$H153</f>
        <v>43367</v>
      </c>
      <c r="I160" s="247">
        <f t="shared" si="18"/>
        <v>43169</v>
      </c>
      <c r="J160" s="247">
        <f>+[13]Sample!$L153</f>
        <v>43017</v>
      </c>
      <c r="K160" s="150">
        <f t="shared" si="19"/>
        <v>-152</v>
      </c>
      <c r="L160" s="93">
        <f t="shared" si="20"/>
        <v>-12160000</v>
      </c>
      <c r="M160" s="247">
        <f>+[13]Sample!$M153</f>
        <v>43024</v>
      </c>
      <c r="N160" s="95">
        <f t="shared" si="21"/>
        <v>7</v>
      </c>
      <c r="O160" s="248">
        <f t="shared" si="22"/>
        <v>560000</v>
      </c>
      <c r="P160" s="93"/>
      <c r="Q160" s="33"/>
      <c r="R160" s="33"/>
      <c r="S160" s="33"/>
      <c r="T160" s="33"/>
      <c r="U160" s="33"/>
    </row>
    <row r="161" spans="1:21">
      <c r="A161" s="94">
        <f t="shared" si="17"/>
        <v>153</v>
      </c>
      <c r="B161" s="93" t="str">
        <f>+[13]Sample!$A154</f>
        <v>EF TECHNOLOGIES INC</v>
      </c>
      <c r="C161" s="247">
        <f>+[13]Sample!$D154</f>
        <v>43027</v>
      </c>
      <c r="D161" s="93">
        <f>+[13]Sample!$F154</f>
        <v>1223.56</v>
      </c>
      <c r="E161" s="93">
        <f>+[13]Sample!$P154</f>
        <v>1296.97</v>
      </c>
      <c r="F161" s="247" t="str">
        <f>+[13]Sample!$J154</f>
        <v>CHECK</v>
      </c>
      <c r="G161" s="247">
        <f>+[13]Sample!$G154</f>
        <v>43026</v>
      </c>
      <c r="H161" s="247">
        <f>+[13]Sample!$H154</f>
        <v>43026</v>
      </c>
      <c r="I161" s="247">
        <f t="shared" si="18"/>
        <v>43026</v>
      </c>
      <c r="J161" s="247">
        <f>+[13]Sample!$L154</f>
        <v>43102</v>
      </c>
      <c r="K161" s="150">
        <f t="shared" si="19"/>
        <v>76</v>
      </c>
      <c r="L161" s="93">
        <f t="shared" si="20"/>
        <v>98570</v>
      </c>
      <c r="M161" s="247">
        <f>+[13]Sample!$M154</f>
        <v>43110</v>
      </c>
      <c r="N161" s="95">
        <f t="shared" si="21"/>
        <v>8</v>
      </c>
      <c r="O161" s="248">
        <f t="shared" si="22"/>
        <v>10376</v>
      </c>
      <c r="P161" s="93"/>
      <c r="Q161" s="33"/>
      <c r="R161" s="33"/>
      <c r="S161" s="33"/>
      <c r="T161" s="33"/>
      <c r="U161" s="33"/>
    </row>
    <row r="162" spans="1:21">
      <c r="A162" s="94">
        <f t="shared" si="17"/>
        <v>154</v>
      </c>
      <c r="B162" s="93" t="str">
        <f>+[13]Sample!$A155</f>
        <v>EF TECHNOLOGIES INC</v>
      </c>
      <c r="C162" s="247">
        <f>+[13]Sample!$D155</f>
        <v>43209</v>
      </c>
      <c r="D162" s="93">
        <f>+[13]Sample!$F155</f>
        <v>635</v>
      </c>
      <c r="E162" s="93">
        <f>+[13]Sample!$P155</f>
        <v>673.1</v>
      </c>
      <c r="F162" s="247" t="str">
        <f>+[13]Sample!$J155</f>
        <v>CHECK</v>
      </c>
      <c r="G162" s="247">
        <f>+[13]Sample!$G155</f>
        <v>43208</v>
      </c>
      <c r="H162" s="247">
        <f>+[13]Sample!$H155</f>
        <v>43208</v>
      </c>
      <c r="I162" s="247">
        <f t="shared" si="18"/>
        <v>43208</v>
      </c>
      <c r="J162" s="247">
        <f>+[13]Sample!$L155</f>
        <v>43234</v>
      </c>
      <c r="K162" s="150">
        <f t="shared" si="19"/>
        <v>26</v>
      </c>
      <c r="L162" s="93">
        <f t="shared" si="20"/>
        <v>17501</v>
      </c>
      <c r="M162" s="247">
        <f>+[13]Sample!$M155</f>
        <v>43243</v>
      </c>
      <c r="N162" s="95">
        <f t="shared" si="21"/>
        <v>9</v>
      </c>
      <c r="O162" s="248">
        <f t="shared" si="22"/>
        <v>6058</v>
      </c>
      <c r="P162" s="93"/>
      <c r="Q162" s="33"/>
      <c r="R162" s="33"/>
      <c r="S162" s="33"/>
      <c r="T162" s="33"/>
      <c r="U162" s="33"/>
    </row>
    <row r="163" spans="1:21">
      <c r="A163" s="94">
        <f t="shared" si="17"/>
        <v>155</v>
      </c>
      <c r="B163" s="93" t="str">
        <f>+[13]Sample!$A156</f>
        <v>EGW UTILITIES INC</v>
      </c>
      <c r="C163" s="247">
        <f>+[13]Sample!$D156</f>
        <v>43032</v>
      </c>
      <c r="D163" s="93">
        <f>+[13]Sample!$F156</f>
        <v>835.83</v>
      </c>
      <c r="E163" s="93">
        <f>+[13]Sample!$P156</f>
        <v>835.83</v>
      </c>
      <c r="F163" s="247" t="str">
        <f>+[13]Sample!$J156</f>
        <v>Direct Deposit</v>
      </c>
      <c r="G163" s="247">
        <f>+[13]Sample!$G156</f>
        <v>43032</v>
      </c>
      <c r="H163" s="247">
        <f>+[13]Sample!$H156</f>
        <v>43032</v>
      </c>
      <c r="I163" s="247">
        <f t="shared" si="18"/>
        <v>43032</v>
      </c>
      <c r="J163" s="247">
        <f>+[13]Sample!$L156</f>
        <v>43059</v>
      </c>
      <c r="K163" s="150">
        <f t="shared" si="19"/>
        <v>27</v>
      </c>
      <c r="L163" s="93">
        <f t="shared" si="20"/>
        <v>22567</v>
      </c>
      <c r="M163" s="247">
        <f>+[13]Sample!$M156</f>
        <v>43059</v>
      </c>
      <c r="N163" s="95">
        <f t="shared" si="21"/>
        <v>0</v>
      </c>
      <c r="O163" s="248">
        <f t="shared" si="22"/>
        <v>0</v>
      </c>
      <c r="P163" s="93"/>
      <c r="Q163" s="33"/>
      <c r="R163" s="33"/>
      <c r="S163" s="33"/>
      <c r="T163" s="33"/>
      <c r="U163" s="33"/>
    </row>
    <row r="164" spans="1:21">
      <c r="A164" s="94">
        <f t="shared" si="17"/>
        <v>156</v>
      </c>
      <c r="B164" s="93" t="str">
        <f>+[13]Sample!$A157</f>
        <v>EGW UTILITIES INC</v>
      </c>
      <c r="C164" s="247">
        <f>+[13]Sample!$D157</f>
        <v>43201</v>
      </c>
      <c r="D164" s="93">
        <f>+[13]Sample!$F157</f>
        <v>303.16000000000003</v>
      </c>
      <c r="E164" s="93">
        <f>+[13]Sample!$P157</f>
        <v>303.16000000000003</v>
      </c>
      <c r="F164" s="247" t="str">
        <f>+[13]Sample!$J157</f>
        <v>Direct Deposit</v>
      </c>
      <c r="G164" s="247">
        <f>+[13]Sample!$G157</f>
        <v>43201</v>
      </c>
      <c r="H164" s="247">
        <f>+[13]Sample!$H157</f>
        <v>43201</v>
      </c>
      <c r="I164" s="247">
        <f t="shared" si="18"/>
        <v>43201</v>
      </c>
      <c r="J164" s="247">
        <f>+[13]Sample!$L157</f>
        <v>43227</v>
      </c>
      <c r="K164" s="150">
        <f t="shared" si="19"/>
        <v>26</v>
      </c>
      <c r="L164" s="93">
        <f t="shared" si="20"/>
        <v>7882</v>
      </c>
      <c r="M164" s="247">
        <f>+[13]Sample!$M157</f>
        <v>43227</v>
      </c>
      <c r="N164" s="95">
        <f t="shared" si="21"/>
        <v>0</v>
      </c>
      <c r="O164" s="248">
        <f t="shared" si="22"/>
        <v>0</v>
      </c>
      <c r="P164" s="93"/>
      <c r="Q164" s="33"/>
      <c r="R164" s="33"/>
      <c r="S164" s="33"/>
      <c r="T164" s="33"/>
      <c r="U164" s="33"/>
    </row>
    <row r="165" spans="1:21">
      <c r="A165" s="94">
        <f t="shared" si="17"/>
        <v>157</v>
      </c>
      <c r="B165" s="93" t="str">
        <f>+[13]Sample!$A158</f>
        <v>EGW UTILITIES INC</v>
      </c>
      <c r="C165" s="247">
        <f>+[13]Sample!$D158</f>
        <v>43203</v>
      </c>
      <c r="D165" s="93">
        <f>+[13]Sample!$F158</f>
        <v>1491.06</v>
      </c>
      <c r="E165" s="93">
        <f>+[13]Sample!$P158</f>
        <v>1491.06</v>
      </c>
      <c r="F165" s="247" t="str">
        <f>+[13]Sample!$J158</f>
        <v>Direct Deposit</v>
      </c>
      <c r="G165" s="247">
        <f>+[13]Sample!$G158</f>
        <v>43203</v>
      </c>
      <c r="H165" s="247">
        <f>+[13]Sample!$H158</f>
        <v>43203</v>
      </c>
      <c r="I165" s="247">
        <f t="shared" si="18"/>
        <v>43203</v>
      </c>
      <c r="J165" s="247">
        <f>+[13]Sample!$L158</f>
        <v>43241</v>
      </c>
      <c r="K165" s="150">
        <f t="shared" si="19"/>
        <v>38</v>
      </c>
      <c r="L165" s="93">
        <f t="shared" si="20"/>
        <v>56660</v>
      </c>
      <c r="M165" s="247">
        <f>+[13]Sample!$M158</f>
        <v>43241</v>
      </c>
      <c r="N165" s="95">
        <f t="shared" si="21"/>
        <v>0</v>
      </c>
      <c r="O165" s="248">
        <f t="shared" si="22"/>
        <v>0</v>
      </c>
      <c r="P165" s="93"/>
      <c r="Q165" s="33"/>
      <c r="R165" s="33"/>
      <c r="S165" s="33"/>
      <c r="T165" s="33"/>
      <c r="U165" s="33"/>
    </row>
    <row r="166" spans="1:21">
      <c r="A166" s="94">
        <f t="shared" si="17"/>
        <v>158</v>
      </c>
      <c r="B166" s="93" t="str">
        <f>+[13]Sample!$A159</f>
        <v>ELEMENT FLEET</v>
      </c>
      <c r="C166" s="247">
        <f>+[13]Sample!$D159</f>
        <v>43021</v>
      </c>
      <c r="D166" s="93">
        <f>+[13]Sample!$F159</f>
        <v>2380582.86</v>
      </c>
      <c r="E166" s="93">
        <f ca="1">+'WP 5-2'!E32</f>
        <v>70494.091810337908</v>
      </c>
      <c r="F166" s="247" t="str">
        <f>+[13]Sample!$J159</f>
        <v>Direct Deposit</v>
      </c>
      <c r="G166" s="247">
        <f>+[13]Sample!$G159</f>
        <v>42979</v>
      </c>
      <c r="H166" s="247">
        <f>+[13]Sample!$H159</f>
        <v>43008</v>
      </c>
      <c r="I166" s="247">
        <f t="shared" si="18"/>
        <v>42993.5</v>
      </c>
      <c r="J166" s="247">
        <f>+[13]Sample!$L159</f>
        <v>43024</v>
      </c>
      <c r="K166" s="296">
        <f>+'WP 5-2'!L24</f>
        <v>27.54</v>
      </c>
      <c r="L166" s="93">
        <f t="shared" ca="1" si="20"/>
        <v>1941407</v>
      </c>
      <c r="M166" s="247">
        <f>+[13]Sample!$M159</f>
        <v>43024</v>
      </c>
      <c r="N166" s="95">
        <f t="shared" si="21"/>
        <v>0</v>
      </c>
      <c r="O166" s="248">
        <f t="shared" ca="1" si="22"/>
        <v>0</v>
      </c>
      <c r="P166" s="93"/>
      <c r="Q166" s="33"/>
      <c r="R166" s="33"/>
      <c r="S166" s="33"/>
      <c r="T166" s="33"/>
      <c r="U166" s="33"/>
    </row>
    <row r="167" spans="1:21">
      <c r="A167" s="94">
        <f t="shared" si="17"/>
        <v>159</v>
      </c>
      <c r="B167" s="93" t="str">
        <f>+[13]Sample!$A160</f>
        <v>FARMERS RURAL ELECTRIC COOPERATIVE CORPORATION</v>
      </c>
      <c r="C167" s="247">
        <f>+[13]Sample!$D160</f>
        <v>43210</v>
      </c>
      <c r="D167" s="93">
        <f>+[13]Sample!$F160</f>
        <v>25.92</v>
      </c>
      <c r="E167" s="93">
        <f>+[13]Sample!$P160</f>
        <v>25.92</v>
      </c>
      <c r="F167" s="247" t="str">
        <f>+[13]Sample!$J160</f>
        <v>CHECK</v>
      </c>
      <c r="G167" s="247">
        <f>+[13]Sample!$G160</f>
        <v>43179</v>
      </c>
      <c r="H167" s="247">
        <f>+[13]Sample!$H160</f>
        <v>43207</v>
      </c>
      <c r="I167" s="247">
        <f t="shared" si="18"/>
        <v>43193</v>
      </c>
      <c r="J167" s="247">
        <f>+[13]Sample!$L160</f>
        <v>43217</v>
      </c>
      <c r="K167" s="150">
        <f t="shared" si="19"/>
        <v>24</v>
      </c>
      <c r="L167" s="93">
        <f t="shared" si="20"/>
        <v>622</v>
      </c>
      <c r="M167" s="247">
        <f>+[13]Sample!$M160</f>
        <v>43227</v>
      </c>
      <c r="N167" s="95">
        <f t="shared" si="21"/>
        <v>10</v>
      </c>
      <c r="O167" s="248">
        <f t="shared" si="22"/>
        <v>259</v>
      </c>
      <c r="P167" s="93"/>
      <c r="Q167" s="33"/>
      <c r="R167" s="33"/>
      <c r="S167" s="33"/>
      <c r="T167" s="33"/>
      <c r="U167" s="33"/>
    </row>
    <row r="168" spans="1:21">
      <c r="A168" s="94">
        <f t="shared" si="17"/>
        <v>160</v>
      </c>
      <c r="B168" s="93" t="str">
        <f>+[13]Sample!$A161</f>
        <v>FARMERS RURAL ELECTRIC COOPERATIVE CORPORATION</v>
      </c>
      <c r="C168" s="247">
        <f>+[13]Sample!$D161</f>
        <v>43271</v>
      </c>
      <c r="D168" s="93">
        <f>+[13]Sample!$F161</f>
        <v>27.1</v>
      </c>
      <c r="E168" s="93">
        <f>+[13]Sample!$P161</f>
        <v>27.1</v>
      </c>
      <c r="F168" s="247" t="str">
        <f>+[13]Sample!$J161</f>
        <v>CHECK</v>
      </c>
      <c r="G168" s="247">
        <f>+[13]Sample!$G161</f>
        <v>43238</v>
      </c>
      <c r="H168" s="247">
        <f>+[13]Sample!$H161</f>
        <v>43270</v>
      </c>
      <c r="I168" s="247">
        <f t="shared" si="18"/>
        <v>43254</v>
      </c>
      <c r="J168" s="247">
        <f>+[13]Sample!$L161</f>
        <v>43280</v>
      </c>
      <c r="K168" s="150">
        <f t="shared" si="19"/>
        <v>26</v>
      </c>
      <c r="L168" s="93">
        <f t="shared" si="20"/>
        <v>705</v>
      </c>
      <c r="M168" s="247">
        <f>+[13]Sample!$M161</f>
        <v>43287</v>
      </c>
      <c r="N168" s="95">
        <f t="shared" si="21"/>
        <v>7</v>
      </c>
      <c r="O168" s="248">
        <f t="shared" si="22"/>
        <v>190</v>
      </c>
      <c r="P168" s="93"/>
      <c r="Q168" s="33"/>
      <c r="R168" s="33"/>
      <c r="S168" s="33"/>
      <c r="T168" s="33"/>
      <c r="U168" s="33"/>
    </row>
    <row r="169" spans="1:21">
      <c r="A169" s="94">
        <f t="shared" si="17"/>
        <v>161</v>
      </c>
      <c r="B169" s="93" t="str">
        <f>+[13]Sample!$A162</f>
        <v>FIERS HEATING AND COOLING</v>
      </c>
      <c r="C169" s="247">
        <f>+[13]Sample!$D162</f>
        <v>43150</v>
      </c>
      <c r="D169" s="93">
        <f>+[13]Sample!$F162</f>
        <v>398.48</v>
      </c>
      <c r="E169" s="93">
        <f>+[13]Sample!$P162</f>
        <v>398.48</v>
      </c>
      <c r="F169" s="247" t="str">
        <f>+[13]Sample!$J162</f>
        <v>CHECK</v>
      </c>
      <c r="G169" s="247">
        <f>+[13]Sample!$G162</f>
        <v>43133</v>
      </c>
      <c r="H169" s="247">
        <f>+[13]Sample!$H162</f>
        <v>43133</v>
      </c>
      <c r="I169" s="247">
        <f t="shared" si="18"/>
        <v>43133</v>
      </c>
      <c r="J169" s="247">
        <f>+[13]Sample!$L162</f>
        <v>43159</v>
      </c>
      <c r="K169" s="150">
        <f t="shared" si="19"/>
        <v>26</v>
      </c>
      <c r="L169" s="93">
        <f t="shared" si="20"/>
        <v>10360</v>
      </c>
      <c r="M169" s="247">
        <f>+[13]Sample!$M162</f>
        <v>43178</v>
      </c>
      <c r="N169" s="95">
        <f t="shared" si="21"/>
        <v>19</v>
      </c>
      <c r="O169" s="248">
        <f t="shared" si="22"/>
        <v>7571</v>
      </c>
      <c r="P169" s="93"/>
      <c r="Q169" s="33"/>
      <c r="R169" s="33"/>
      <c r="S169" s="33"/>
      <c r="T169" s="33"/>
      <c r="U169" s="33"/>
    </row>
    <row r="170" spans="1:21">
      <c r="A170" s="94">
        <f t="shared" si="17"/>
        <v>162</v>
      </c>
      <c r="B170" s="93" t="str">
        <f>+[13]Sample!$A163</f>
        <v>Flick, Robert K</v>
      </c>
      <c r="C170" s="247">
        <f>+[13]Sample!$D163</f>
        <v>43033</v>
      </c>
      <c r="D170" s="93">
        <f>+[13]Sample!$F163</f>
        <v>68.97</v>
      </c>
      <c r="E170" s="93">
        <f>+[13]Sample!$P163</f>
        <v>68.97</v>
      </c>
      <c r="F170" s="247" t="str">
        <f>+[13]Sample!$J163</f>
        <v>Direct Deposit</v>
      </c>
      <c r="G170" s="247">
        <f>+[13]Sample!$G163</f>
        <v>43028</v>
      </c>
      <c r="H170" s="247">
        <f>+[13]Sample!$H163</f>
        <v>43032</v>
      </c>
      <c r="I170" s="247">
        <f t="shared" si="18"/>
        <v>43030</v>
      </c>
      <c r="J170" s="247">
        <f>+[13]Sample!$L163</f>
        <v>43038</v>
      </c>
      <c r="K170" s="150">
        <f t="shared" si="19"/>
        <v>8</v>
      </c>
      <c r="L170" s="93">
        <f t="shared" si="20"/>
        <v>552</v>
      </c>
      <c r="M170" s="247">
        <f>+[13]Sample!$M163</f>
        <v>43038</v>
      </c>
      <c r="N170" s="95">
        <f t="shared" si="21"/>
        <v>0</v>
      </c>
      <c r="O170" s="248">
        <f t="shared" si="22"/>
        <v>0</v>
      </c>
      <c r="P170" s="93"/>
      <c r="Q170" s="33"/>
      <c r="R170" s="33"/>
      <c r="S170" s="33"/>
      <c r="T170" s="33"/>
      <c r="U170" s="33"/>
    </row>
    <row r="171" spans="1:21">
      <c r="A171" s="94">
        <f t="shared" si="17"/>
        <v>163</v>
      </c>
      <c r="B171" s="93" t="str">
        <f>+[13]Sample!$A164</f>
        <v>FRANKLIN ELECTRIC PLANT BOARD</v>
      </c>
      <c r="C171" s="247">
        <f>+[13]Sample!$D164</f>
        <v>42905</v>
      </c>
      <c r="D171" s="93">
        <f>+[13]Sample!$F164</f>
        <v>33.450000000000003</v>
      </c>
      <c r="E171" s="93">
        <f>+[13]Sample!$P164</f>
        <v>33.450000000000003</v>
      </c>
      <c r="F171" s="247" t="str">
        <f>+[13]Sample!$J164</f>
        <v>CHECK</v>
      </c>
      <c r="G171" s="247">
        <f>+[13]Sample!$G164</f>
        <v>42870</v>
      </c>
      <c r="H171" s="247">
        <f>+[13]Sample!$H164</f>
        <v>42905</v>
      </c>
      <c r="I171" s="247">
        <f t="shared" si="18"/>
        <v>42887.5</v>
      </c>
      <c r="J171" s="247">
        <f>+[13]Sample!$L164</f>
        <v>42923</v>
      </c>
      <c r="K171" s="150">
        <f t="shared" si="19"/>
        <v>36</v>
      </c>
      <c r="L171" s="93">
        <f t="shared" si="20"/>
        <v>1204</v>
      </c>
      <c r="M171" s="247">
        <f>+[13]Sample!$M164</f>
        <v>42930</v>
      </c>
      <c r="N171" s="95">
        <f t="shared" si="21"/>
        <v>7</v>
      </c>
      <c r="O171" s="248">
        <f t="shared" si="22"/>
        <v>234</v>
      </c>
      <c r="P171" s="93"/>
      <c r="Q171" s="33"/>
      <c r="R171" s="33"/>
      <c r="S171" s="33"/>
      <c r="T171" s="33"/>
      <c r="U171" s="33"/>
    </row>
    <row r="172" spans="1:21">
      <c r="A172" s="94">
        <f t="shared" si="17"/>
        <v>164</v>
      </c>
      <c r="B172" s="93" t="str">
        <f>+[13]Sample!$A165</f>
        <v>FRANKLIN ELECTRIC PLANT BOARD</v>
      </c>
      <c r="C172" s="247">
        <f>+[13]Sample!$D165</f>
        <v>43005</v>
      </c>
      <c r="D172" s="93">
        <f>+[13]Sample!$F165</f>
        <v>73.98</v>
      </c>
      <c r="E172" s="93">
        <f>+[13]Sample!$P165</f>
        <v>73.98</v>
      </c>
      <c r="F172" s="247" t="str">
        <f>+[13]Sample!$J165</f>
        <v>CHECK</v>
      </c>
      <c r="G172" s="247">
        <f>+[13]Sample!$G165</f>
        <v>42969</v>
      </c>
      <c r="H172" s="247">
        <f>+[13]Sample!$H165</f>
        <v>43005</v>
      </c>
      <c r="I172" s="247">
        <f t="shared" si="18"/>
        <v>42987</v>
      </c>
      <c r="J172" s="247">
        <f>+[13]Sample!$L165</f>
        <v>43024</v>
      </c>
      <c r="K172" s="150">
        <f t="shared" si="19"/>
        <v>37</v>
      </c>
      <c r="L172" s="93">
        <f t="shared" si="20"/>
        <v>2737</v>
      </c>
      <c r="M172" s="247">
        <f>+[13]Sample!$M165</f>
        <v>43032</v>
      </c>
      <c r="N172" s="95">
        <f t="shared" si="21"/>
        <v>8</v>
      </c>
      <c r="O172" s="248">
        <f t="shared" si="22"/>
        <v>592</v>
      </c>
      <c r="P172" s="93"/>
      <c r="Q172" s="33"/>
      <c r="R172" s="33"/>
      <c r="S172" s="33"/>
      <c r="T172" s="33"/>
      <c r="U172" s="33"/>
    </row>
    <row r="173" spans="1:21">
      <c r="A173" s="94">
        <f t="shared" si="17"/>
        <v>165</v>
      </c>
      <c r="B173" s="93" t="str">
        <f>+[13]Sample!$A166</f>
        <v>Gillham, Laura K</v>
      </c>
      <c r="C173" s="247">
        <f>+[13]Sample!$D166</f>
        <v>43187</v>
      </c>
      <c r="D173" s="93">
        <f>+[13]Sample!$F166</f>
        <v>96</v>
      </c>
      <c r="E173" s="93">
        <f>+[13]Sample!$P166</f>
        <v>96</v>
      </c>
      <c r="F173" s="247" t="str">
        <f>+[13]Sample!$J166</f>
        <v>Direct Deposit</v>
      </c>
      <c r="G173" s="247">
        <f>+[13]Sample!$G166</f>
        <v>43179</v>
      </c>
      <c r="H173" s="247">
        <f>+[13]Sample!$H166</f>
        <v>43182</v>
      </c>
      <c r="I173" s="247">
        <f t="shared" si="18"/>
        <v>43180.5</v>
      </c>
      <c r="J173" s="247">
        <f>+[13]Sample!$L166</f>
        <v>43194</v>
      </c>
      <c r="K173" s="150">
        <f t="shared" si="19"/>
        <v>14</v>
      </c>
      <c r="L173" s="93">
        <f t="shared" si="20"/>
        <v>1344</v>
      </c>
      <c r="M173" s="247">
        <f>+[13]Sample!$M166</f>
        <v>43194</v>
      </c>
      <c r="N173" s="95">
        <f t="shared" si="21"/>
        <v>0</v>
      </c>
      <c r="O173" s="248">
        <f t="shared" si="22"/>
        <v>0</v>
      </c>
      <c r="P173" s="93"/>
      <c r="Q173" s="33"/>
      <c r="R173" s="33"/>
      <c r="S173" s="33"/>
      <c r="T173" s="33"/>
      <c r="U173" s="33"/>
    </row>
    <row r="174" spans="1:21">
      <c r="A174" s="94">
        <f t="shared" si="17"/>
        <v>166</v>
      </c>
      <c r="B174" s="93" t="str">
        <f>+[13]Sample!$A167</f>
        <v>GLASGOW ELECTRIC PLANT BOARD</v>
      </c>
      <c r="C174" s="247">
        <f>+[13]Sample!$D167</f>
        <v>43160</v>
      </c>
      <c r="D174" s="93">
        <f>+[13]Sample!$F167</f>
        <v>50.92</v>
      </c>
      <c r="E174" s="93">
        <f>+[13]Sample!$P167</f>
        <v>50.92</v>
      </c>
      <c r="F174" s="247" t="str">
        <f>+[13]Sample!$J167</f>
        <v>CHECK</v>
      </c>
      <c r="G174" s="247">
        <f>+[13]Sample!$G167</f>
        <v>43132</v>
      </c>
      <c r="H174" s="247">
        <f>+[13]Sample!$H167</f>
        <v>43160</v>
      </c>
      <c r="I174" s="247">
        <f t="shared" si="18"/>
        <v>43146</v>
      </c>
      <c r="J174" s="247">
        <f>+[13]Sample!$L167</f>
        <v>43175</v>
      </c>
      <c r="K174" s="150">
        <f t="shared" si="19"/>
        <v>29</v>
      </c>
      <c r="L174" s="93">
        <f t="shared" si="20"/>
        <v>1477</v>
      </c>
      <c r="M174" s="247">
        <f>+[13]Sample!$M167</f>
        <v>43185</v>
      </c>
      <c r="N174" s="95">
        <f t="shared" si="21"/>
        <v>10</v>
      </c>
      <c r="O174" s="248">
        <f t="shared" si="22"/>
        <v>509</v>
      </c>
      <c r="P174" s="93"/>
      <c r="Q174" s="33"/>
      <c r="R174" s="33"/>
      <c r="S174" s="33"/>
      <c r="T174" s="33"/>
      <c r="U174" s="33"/>
    </row>
    <row r="175" spans="1:21">
      <c r="A175" s="94">
        <f t="shared" si="17"/>
        <v>167</v>
      </c>
      <c r="B175" s="93" t="str">
        <f>+[13]Sample!$A168</f>
        <v>GLASGOW WATER COMPANY</v>
      </c>
      <c r="C175" s="247">
        <f>+[13]Sample!$D168</f>
        <v>43216</v>
      </c>
      <c r="D175" s="93">
        <f>+[13]Sample!$F168</f>
        <v>9.19</v>
      </c>
      <c r="E175" s="93">
        <f>+[13]Sample!$P168</f>
        <v>9.19</v>
      </c>
      <c r="F175" s="247" t="str">
        <f>+[13]Sample!$J168</f>
        <v>CHECK</v>
      </c>
      <c r="G175" s="247">
        <f>+[13]Sample!$G168</f>
        <v>43189</v>
      </c>
      <c r="H175" s="247">
        <f>+[13]Sample!$H168</f>
        <v>43216</v>
      </c>
      <c r="I175" s="247">
        <f t="shared" si="18"/>
        <v>43202.5</v>
      </c>
      <c r="J175" s="247">
        <f>+[13]Sample!$L168</f>
        <v>43243</v>
      </c>
      <c r="K175" s="150">
        <f t="shared" si="19"/>
        <v>41</v>
      </c>
      <c r="L175" s="93">
        <f t="shared" si="20"/>
        <v>377</v>
      </c>
      <c r="M175" s="247">
        <f>+[13]Sample!$M168</f>
        <v>43251</v>
      </c>
      <c r="N175" s="95">
        <f t="shared" si="21"/>
        <v>8</v>
      </c>
      <c r="O175" s="248">
        <f t="shared" si="22"/>
        <v>74</v>
      </c>
      <c r="P175" s="93"/>
      <c r="Q175" s="33"/>
      <c r="R175" s="33"/>
      <c r="S175" s="33"/>
      <c r="T175" s="33"/>
      <c r="U175" s="33"/>
    </row>
    <row r="176" spans="1:21">
      <c r="A176" s="94">
        <f t="shared" si="17"/>
        <v>168</v>
      </c>
      <c r="B176" s="93" t="str">
        <f>+[13]Sample!$A169</f>
        <v>GO RECYCLING</v>
      </c>
      <c r="C176" s="247">
        <f>+[13]Sample!$D169</f>
        <v>43101</v>
      </c>
      <c r="D176" s="93">
        <f>+[13]Sample!$F169</f>
        <v>360</v>
      </c>
      <c r="E176" s="93">
        <f>+[13]Sample!$P169</f>
        <v>360</v>
      </c>
      <c r="F176" s="247" t="str">
        <f>+[13]Sample!$J169</f>
        <v>CHECK</v>
      </c>
      <c r="G176" s="247">
        <f>+[13]Sample!$G169</f>
        <v>43101</v>
      </c>
      <c r="H176" s="247">
        <f>+[13]Sample!$H169</f>
        <v>43190</v>
      </c>
      <c r="I176" s="247">
        <f t="shared" si="18"/>
        <v>43145.5</v>
      </c>
      <c r="J176" s="247">
        <f>+[13]Sample!$L169</f>
        <v>43103</v>
      </c>
      <c r="K176" s="150">
        <f t="shared" si="19"/>
        <v>-43</v>
      </c>
      <c r="L176" s="93">
        <f t="shared" si="20"/>
        <v>-15480</v>
      </c>
      <c r="M176" s="247">
        <f>+[13]Sample!$M169</f>
        <v>43111</v>
      </c>
      <c r="N176" s="95">
        <f t="shared" si="21"/>
        <v>8</v>
      </c>
      <c r="O176" s="248">
        <f t="shared" si="22"/>
        <v>2880</v>
      </c>
      <c r="P176" s="93"/>
      <c r="Q176" s="33"/>
      <c r="R176" s="33"/>
      <c r="S176" s="33"/>
      <c r="T176" s="33"/>
      <c r="U176" s="33"/>
    </row>
    <row r="177" spans="1:21">
      <c r="A177" s="94">
        <f t="shared" si="17"/>
        <v>169</v>
      </c>
      <c r="B177" s="93" t="str">
        <f>+[13]Sample!$A170</f>
        <v>GREEN RIVER RENTALS INC</v>
      </c>
      <c r="C177" s="247">
        <f>+[13]Sample!$D170</f>
        <v>43164</v>
      </c>
      <c r="D177" s="93">
        <f>+[13]Sample!$F170</f>
        <v>205.37</v>
      </c>
      <c r="E177" s="93">
        <f>+[13]Sample!$P170</f>
        <v>205.37</v>
      </c>
      <c r="F177" s="247" t="str">
        <f>+[13]Sample!$J170</f>
        <v>CHECK</v>
      </c>
      <c r="G177" s="247">
        <f>+[13]Sample!$G170</f>
        <v>43111</v>
      </c>
      <c r="H177" s="247">
        <f>+[13]Sample!$H170</f>
        <v>43111</v>
      </c>
      <c r="I177" s="247">
        <f t="shared" si="18"/>
        <v>43111</v>
      </c>
      <c r="J177" s="247">
        <f>+[13]Sample!$L170</f>
        <v>43188</v>
      </c>
      <c r="K177" s="150">
        <f t="shared" si="19"/>
        <v>77</v>
      </c>
      <c r="L177" s="93">
        <f t="shared" si="20"/>
        <v>15813</v>
      </c>
      <c r="M177" s="247">
        <f>+[13]Sample!$M170</f>
        <v>43195</v>
      </c>
      <c r="N177" s="95">
        <f t="shared" si="21"/>
        <v>7</v>
      </c>
      <c r="O177" s="248">
        <f t="shared" si="22"/>
        <v>1438</v>
      </c>
      <c r="P177" s="93"/>
      <c r="Q177" s="33"/>
      <c r="R177" s="33"/>
      <c r="S177" s="33"/>
      <c r="T177" s="33"/>
      <c r="U177" s="33"/>
    </row>
    <row r="178" spans="1:21">
      <c r="A178" s="94">
        <f t="shared" si="17"/>
        <v>170</v>
      </c>
      <c r="B178" s="93" t="str">
        <f>+[13]Sample!$A171</f>
        <v>Hamilton, Gary L</v>
      </c>
      <c r="C178" s="247">
        <f>+[13]Sample!$D171</f>
        <v>42979</v>
      </c>
      <c r="D178" s="93">
        <f>+[13]Sample!$F171</f>
        <v>477.83</v>
      </c>
      <c r="E178" s="93">
        <f>+[13]Sample!$P171</f>
        <v>427.47</v>
      </c>
      <c r="F178" s="247" t="str">
        <f>+[13]Sample!$J171</f>
        <v>Direct Deposit</v>
      </c>
      <c r="G178" s="247">
        <f>+[13]Sample!$G171</f>
        <v>42958</v>
      </c>
      <c r="H178" s="247">
        <f>+[13]Sample!$H171</f>
        <v>42971</v>
      </c>
      <c r="I178" s="247">
        <f t="shared" si="18"/>
        <v>42964.5</v>
      </c>
      <c r="J178" s="247">
        <f>+[13]Sample!$L171</f>
        <v>42983</v>
      </c>
      <c r="K178" s="150">
        <f t="shared" si="19"/>
        <v>19</v>
      </c>
      <c r="L178" s="93">
        <f t="shared" si="20"/>
        <v>8122</v>
      </c>
      <c r="M178" s="247">
        <f>+[13]Sample!$M171</f>
        <v>42983</v>
      </c>
      <c r="N178" s="95">
        <f t="shared" si="21"/>
        <v>0</v>
      </c>
      <c r="O178" s="248">
        <f t="shared" si="22"/>
        <v>0</v>
      </c>
      <c r="P178" s="93"/>
      <c r="Q178" s="33"/>
      <c r="R178" s="33"/>
      <c r="S178" s="33"/>
      <c r="T178" s="33"/>
      <c r="U178" s="33"/>
    </row>
    <row r="179" spans="1:21">
      <c r="A179" s="94">
        <f t="shared" si="17"/>
        <v>171</v>
      </c>
      <c r="B179" s="93" t="str">
        <f>+[13]Sample!$A172</f>
        <v>HARRIS MCBURNEY COMPANY INC</v>
      </c>
      <c r="C179" s="247">
        <f>+[13]Sample!$D172</f>
        <v>42917</v>
      </c>
      <c r="D179" s="93">
        <f>+[13]Sample!$F172</f>
        <v>307.12</v>
      </c>
      <c r="E179" s="93">
        <f>+[13]Sample!$P172</f>
        <v>307.12</v>
      </c>
      <c r="F179" s="247" t="str">
        <f>+[13]Sample!$J172</f>
        <v>Direct Deposit</v>
      </c>
      <c r="G179" s="247">
        <f>+[13]Sample!$G172</f>
        <v>42911</v>
      </c>
      <c r="H179" s="247">
        <f>+[13]Sample!$H172</f>
        <v>42917</v>
      </c>
      <c r="I179" s="247">
        <f t="shared" si="18"/>
        <v>42914</v>
      </c>
      <c r="J179" s="247">
        <f>+[13]Sample!$L172</f>
        <v>42942</v>
      </c>
      <c r="K179" s="150">
        <f t="shared" si="19"/>
        <v>28</v>
      </c>
      <c r="L179" s="93">
        <f t="shared" si="20"/>
        <v>8599</v>
      </c>
      <c r="M179" s="247">
        <f>+[13]Sample!$M172</f>
        <v>42942</v>
      </c>
      <c r="N179" s="95">
        <f t="shared" si="21"/>
        <v>0</v>
      </c>
      <c r="O179" s="248">
        <f t="shared" si="22"/>
        <v>0</v>
      </c>
      <c r="P179" s="93"/>
      <c r="Q179" s="33"/>
      <c r="R179" s="33"/>
      <c r="S179" s="33"/>
      <c r="T179" s="33"/>
      <c r="U179" s="33"/>
    </row>
    <row r="180" spans="1:21">
      <c r="A180" s="94">
        <f t="shared" si="17"/>
        <v>172</v>
      </c>
      <c r="B180" s="93" t="str">
        <f>+[13]Sample!$A173</f>
        <v>HARRIS MCBURNEY COMPANY INC</v>
      </c>
      <c r="C180" s="247">
        <f>+[13]Sample!$D173</f>
        <v>42924</v>
      </c>
      <c r="D180" s="93">
        <f>+[13]Sample!$F173</f>
        <v>855.36</v>
      </c>
      <c r="E180" s="93">
        <f>+[13]Sample!$P173</f>
        <v>855.36</v>
      </c>
      <c r="F180" s="247" t="str">
        <f>+[13]Sample!$J173</f>
        <v>Direct Deposit</v>
      </c>
      <c r="G180" s="247">
        <f>+[13]Sample!$G173</f>
        <v>42918</v>
      </c>
      <c r="H180" s="247">
        <f>+[13]Sample!$H173</f>
        <v>42924</v>
      </c>
      <c r="I180" s="247">
        <f t="shared" si="18"/>
        <v>42921</v>
      </c>
      <c r="J180" s="247">
        <f>+[13]Sample!$L173</f>
        <v>42949</v>
      </c>
      <c r="K180" s="150">
        <f t="shared" si="19"/>
        <v>28</v>
      </c>
      <c r="L180" s="93">
        <f t="shared" si="20"/>
        <v>23950</v>
      </c>
      <c r="M180" s="247">
        <f>+[13]Sample!$M173</f>
        <v>42949</v>
      </c>
      <c r="N180" s="95">
        <f t="shared" si="21"/>
        <v>0</v>
      </c>
      <c r="O180" s="248">
        <f t="shared" si="22"/>
        <v>0</v>
      </c>
      <c r="P180" s="93"/>
      <c r="Q180" s="33"/>
      <c r="R180" s="33"/>
      <c r="S180" s="33"/>
      <c r="T180" s="33"/>
      <c r="U180" s="33"/>
    </row>
    <row r="181" spans="1:21">
      <c r="A181" s="94">
        <f t="shared" si="17"/>
        <v>173</v>
      </c>
      <c r="B181" s="93" t="str">
        <f>+[13]Sample!$A174</f>
        <v>HARRIS MCBURNEY COMPANY INC</v>
      </c>
      <c r="C181" s="247">
        <f>+[13]Sample!$D174</f>
        <v>42952</v>
      </c>
      <c r="D181" s="93">
        <f>+[13]Sample!$F174</f>
        <v>852.72</v>
      </c>
      <c r="E181" s="93">
        <f>+[13]Sample!$P174</f>
        <v>852.72</v>
      </c>
      <c r="F181" s="247" t="str">
        <f>+[13]Sample!$J174</f>
        <v>Direct Deposit</v>
      </c>
      <c r="G181" s="247">
        <f>+[13]Sample!$G174</f>
        <v>42946</v>
      </c>
      <c r="H181" s="247">
        <f>+[13]Sample!$H174</f>
        <v>42952</v>
      </c>
      <c r="I181" s="247">
        <f t="shared" si="18"/>
        <v>42949</v>
      </c>
      <c r="J181" s="247">
        <f>+[13]Sample!$L174</f>
        <v>42977</v>
      </c>
      <c r="K181" s="150">
        <f t="shared" si="19"/>
        <v>28</v>
      </c>
      <c r="L181" s="93">
        <f t="shared" si="20"/>
        <v>23876</v>
      </c>
      <c r="M181" s="247">
        <f>+[13]Sample!$M174</f>
        <v>42977</v>
      </c>
      <c r="N181" s="95">
        <f t="shared" si="21"/>
        <v>0</v>
      </c>
      <c r="O181" s="248">
        <f t="shared" si="22"/>
        <v>0</v>
      </c>
      <c r="P181" s="93"/>
      <c r="Q181" s="33"/>
      <c r="R181" s="33"/>
      <c r="S181" s="33"/>
      <c r="T181" s="33"/>
      <c r="U181" s="33"/>
    </row>
    <row r="182" spans="1:21">
      <c r="A182" s="94">
        <f t="shared" si="17"/>
        <v>174</v>
      </c>
      <c r="B182" s="93" t="str">
        <f>+[13]Sample!$A175</f>
        <v>HARRIS MCBURNEY COMPANY INC</v>
      </c>
      <c r="C182" s="247">
        <f>+[13]Sample!$D175</f>
        <v>42965</v>
      </c>
      <c r="D182" s="93">
        <f>+[13]Sample!$F175</f>
        <v>1520.64</v>
      </c>
      <c r="E182" s="93">
        <f>+[13]Sample!$P175</f>
        <v>1520.64</v>
      </c>
      <c r="F182" s="247" t="str">
        <f>+[13]Sample!$J175</f>
        <v>Direct Deposit</v>
      </c>
      <c r="G182" s="247">
        <f>+[13]Sample!$G175</f>
        <v>42960</v>
      </c>
      <c r="H182" s="247">
        <f>+[13]Sample!$H175</f>
        <v>42966</v>
      </c>
      <c r="I182" s="247">
        <f t="shared" si="18"/>
        <v>42963</v>
      </c>
      <c r="J182" s="247">
        <f>+[13]Sample!$L175</f>
        <v>42990</v>
      </c>
      <c r="K182" s="150">
        <f t="shared" si="19"/>
        <v>27</v>
      </c>
      <c r="L182" s="93">
        <f t="shared" si="20"/>
        <v>41057</v>
      </c>
      <c r="M182" s="247">
        <f>+[13]Sample!$M175</f>
        <v>42990</v>
      </c>
      <c r="N182" s="95">
        <f t="shared" si="21"/>
        <v>0</v>
      </c>
      <c r="O182" s="248">
        <f t="shared" si="22"/>
        <v>0</v>
      </c>
      <c r="P182" s="93"/>
      <c r="Q182" s="33"/>
      <c r="R182" s="33"/>
      <c r="S182" s="33"/>
      <c r="T182" s="33"/>
      <c r="U182" s="33"/>
    </row>
    <row r="183" spans="1:21">
      <c r="A183" s="94">
        <f t="shared" si="17"/>
        <v>175</v>
      </c>
      <c r="B183" s="93" t="str">
        <f>+[13]Sample!$A176</f>
        <v>HARRIS MCBURNEY COMPANY INC</v>
      </c>
      <c r="C183" s="247">
        <f>+[13]Sample!$D176</f>
        <v>42980</v>
      </c>
      <c r="D183" s="93">
        <f>+[13]Sample!$F176</f>
        <v>415.36</v>
      </c>
      <c r="E183" s="93">
        <f>+[13]Sample!$P176</f>
        <v>415.36</v>
      </c>
      <c r="F183" s="247" t="str">
        <f>+[13]Sample!$J176</f>
        <v>Direct Deposit</v>
      </c>
      <c r="G183" s="247">
        <f>+[13]Sample!$G176</f>
        <v>42974</v>
      </c>
      <c r="H183" s="247">
        <f>+[13]Sample!$H176</f>
        <v>42980</v>
      </c>
      <c r="I183" s="247">
        <f t="shared" si="18"/>
        <v>42977</v>
      </c>
      <c r="J183" s="247">
        <f>+[13]Sample!$L176</f>
        <v>43005</v>
      </c>
      <c r="K183" s="150">
        <f t="shared" si="19"/>
        <v>28</v>
      </c>
      <c r="L183" s="93">
        <f t="shared" si="20"/>
        <v>11630</v>
      </c>
      <c r="M183" s="247">
        <f>+[13]Sample!$M176</f>
        <v>43005</v>
      </c>
      <c r="N183" s="95">
        <f t="shared" si="21"/>
        <v>0</v>
      </c>
      <c r="O183" s="248">
        <f t="shared" si="22"/>
        <v>0</v>
      </c>
      <c r="P183" s="93"/>
      <c r="Q183" s="33"/>
      <c r="R183" s="33"/>
      <c r="S183" s="33"/>
      <c r="T183" s="33"/>
      <c r="U183" s="33"/>
    </row>
    <row r="184" spans="1:21">
      <c r="A184" s="94">
        <f t="shared" si="17"/>
        <v>176</v>
      </c>
      <c r="B184" s="93" t="str">
        <f>+[13]Sample!$A177</f>
        <v>HARRIS MCBURNEY COMPANY INC</v>
      </c>
      <c r="C184" s="247">
        <f>+[13]Sample!$D177</f>
        <v>42994</v>
      </c>
      <c r="D184" s="93">
        <f>+[13]Sample!$F177</f>
        <v>8184.88</v>
      </c>
      <c r="E184" s="93">
        <f>+[13]Sample!$P177</f>
        <v>8184.88</v>
      </c>
      <c r="F184" s="247" t="str">
        <f>+[13]Sample!$J177</f>
        <v>Direct Deposit</v>
      </c>
      <c r="G184" s="247">
        <f>+[13]Sample!$G177</f>
        <v>42988</v>
      </c>
      <c r="H184" s="247">
        <f>+[13]Sample!$H177</f>
        <v>42994</v>
      </c>
      <c r="I184" s="247">
        <f t="shared" si="18"/>
        <v>42991</v>
      </c>
      <c r="J184" s="247">
        <f>+[13]Sample!$L177</f>
        <v>43019</v>
      </c>
      <c r="K184" s="150">
        <f t="shared" si="19"/>
        <v>28</v>
      </c>
      <c r="L184" s="93">
        <f t="shared" si="20"/>
        <v>229177</v>
      </c>
      <c r="M184" s="247">
        <f>+[13]Sample!$M177</f>
        <v>43019</v>
      </c>
      <c r="N184" s="95">
        <f t="shared" si="21"/>
        <v>0</v>
      </c>
      <c r="O184" s="248">
        <f t="shared" si="22"/>
        <v>0</v>
      </c>
      <c r="P184" s="93"/>
      <c r="Q184" s="33"/>
      <c r="R184" s="33"/>
      <c r="S184" s="33"/>
      <c r="T184" s="33"/>
      <c r="U184" s="33"/>
    </row>
    <row r="185" spans="1:21">
      <c r="A185" s="94">
        <f t="shared" si="17"/>
        <v>177</v>
      </c>
      <c r="B185" s="93" t="str">
        <f>+[13]Sample!$A178</f>
        <v>HARRIS MCBURNEY COMPANY INC</v>
      </c>
      <c r="C185" s="247">
        <f>+[13]Sample!$D178</f>
        <v>43001</v>
      </c>
      <c r="D185" s="93">
        <f>+[13]Sample!$F178</f>
        <v>8487.6</v>
      </c>
      <c r="E185" s="93">
        <f>+[13]Sample!$P178</f>
        <v>8487.6</v>
      </c>
      <c r="F185" s="247" t="str">
        <f>+[13]Sample!$J178</f>
        <v>Direct Deposit</v>
      </c>
      <c r="G185" s="247">
        <f>+[13]Sample!$G178</f>
        <v>42995</v>
      </c>
      <c r="H185" s="247">
        <f>+[13]Sample!$H178</f>
        <v>43001</v>
      </c>
      <c r="I185" s="247">
        <f t="shared" si="18"/>
        <v>42998</v>
      </c>
      <c r="J185" s="247">
        <f>+[13]Sample!$L178</f>
        <v>43026</v>
      </c>
      <c r="K185" s="150">
        <f t="shared" si="19"/>
        <v>28</v>
      </c>
      <c r="L185" s="93">
        <f t="shared" si="20"/>
        <v>237653</v>
      </c>
      <c r="M185" s="247">
        <f>+[13]Sample!$M178</f>
        <v>43026</v>
      </c>
      <c r="N185" s="95">
        <f t="shared" si="21"/>
        <v>0</v>
      </c>
      <c r="O185" s="248">
        <f t="shared" si="22"/>
        <v>0</v>
      </c>
      <c r="P185" s="93"/>
      <c r="Q185" s="33"/>
      <c r="R185" s="33"/>
      <c r="S185" s="33"/>
      <c r="T185" s="33"/>
      <c r="U185" s="33"/>
    </row>
    <row r="186" spans="1:21">
      <c r="A186" s="94">
        <f t="shared" si="17"/>
        <v>178</v>
      </c>
      <c r="B186" s="93" t="str">
        <f>+[13]Sample!$A179</f>
        <v>HARRIS MCBURNEY COMPANY INC</v>
      </c>
      <c r="C186" s="247">
        <f>+[13]Sample!$D179</f>
        <v>43015</v>
      </c>
      <c r="D186" s="93">
        <f>+[13]Sample!$F179</f>
        <v>1189.76</v>
      </c>
      <c r="E186" s="93">
        <f>+[13]Sample!$P179</f>
        <v>1189.76</v>
      </c>
      <c r="F186" s="247" t="str">
        <f>+[13]Sample!$J179</f>
        <v>Direct Deposit</v>
      </c>
      <c r="G186" s="247">
        <f>+[13]Sample!$G179</f>
        <v>43009</v>
      </c>
      <c r="H186" s="247">
        <f>+[13]Sample!$H179</f>
        <v>43015</v>
      </c>
      <c r="I186" s="247">
        <f t="shared" si="18"/>
        <v>43012</v>
      </c>
      <c r="J186" s="247">
        <f>+[13]Sample!$L179</f>
        <v>43040</v>
      </c>
      <c r="K186" s="150">
        <f t="shared" si="19"/>
        <v>28</v>
      </c>
      <c r="L186" s="93">
        <f t="shared" si="20"/>
        <v>33313</v>
      </c>
      <c r="M186" s="247">
        <f>+[13]Sample!$M179</f>
        <v>43040</v>
      </c>
      <c r="N186" s="95">
        <f t="shared" si="21"/>
        <v>0</v>
      </c>
      <c r="O186" s="248">
        <f t="shared" si="22"/>
        <v>0</v>
      </c>
      <c r="P186" s="93"/>
      <c r="Q186" s="33"/>
      <c r="R186" s="33"/>
      <c r="S186" s="33"/>
      <c r="T186" s="33"/>
      <c r="U186" s="33"/>
    </row>
    <row r="187" spans="1:21">
      <c r="A187" s="94">
        <f t="shared" si="17"/>
        <v>179</v>
      </c>
      <c r="B187" s="93" t="str">
        <f>+[13]Sample!$A180</f>
        <v>HARRIS MCBURNEY COMPANY INC</v>
      </c>
      <c r="C187" s="247">
        <f>+[13]Sample!$D180</f>
        <v>43043</v>
      </c>
      <c r="D187" s="93">
        <f>+[13]Sample!$F180</f>
        <v>3986.4</v>
      </c>
      <c r="E187" s="93">
        <f>+[13]Sample!$P180</f>
        <v>3986.4</v>
      </c>
      <c r="F187" s="247" t="str">
        <f>+[13]Sample!$J180</f>
        <v>Direct Deposit</v>
      </c>
      <c r="G187" s="247">
        <f>+[13]Sample!$G180</f>
        <v>43037</v>
      </c>
      <c r="H187" s="247">
        <f>+[13]Sample!$H180</f>
        <v>43043</v>
      </c>
      <c r="I187" s="247">
        <f t="shared" si="18"/>
        <v>43040</v>
      </c>
      <c r="J187" s="247">
        <f>+[13]Sample!$L180</f>
        <v>43068</v>
      </c>
      <c r="K187" s="150">
        <f t="shared" si="19"/>
        <v>28</v>
      </c>
      <c r="L187" s="93">
        <f t="shared" si="20"/>
        <v>111619</v>
      </c>
      <c r="M187" s="247">
        <f>+[13]Sample!$M180</f>
        <v>43068</v>
      </c>
      <c r="N187" s="95">
        <f t="shared" si="21"/>
        <v>0</v>
      </c>
      <c r="O187" s="248">
        <f t="shared" si="22"/>
        <v>0</v>
      </c>
      <c r="P187" s="93"/>
      <c r="Q187" s="33"/>
      <c r="R187" s="33"/>
      <c r="S187" s="33"/>
      <c r="T187" s="33"/>
      <c r="U187" s="33"/>
    </row>
    <row r="188" spans="1:21">
      <c r="A188" s="94">
        <f t="shared" si="17"/>
        <v>180</v>
      </c>
      <c r="B188" s="93" t="str">
        <f>+[13]Sample!$A181</f>
        <v>HARRIS MCBURNEY COMPANY INC</v>
      </c>
      <c r="C188" s="247">
        <f>+[13]Sample!$D181</f>
        <v>43050</v>
      </c>
      <c r="D188" s="93">
        <f>+[13]Sample!$F181</f>
        <v>1325.28</v>
      </c>
      <c r="E188" s="93">
        <f>+[13]Sample!$P181</f>
        <v>1325.28</v>
      </c>
      <c r="F188" s="247" t="str">
        <f>+[13]Sample!$J181</f>
        <v>Direct Deposit</v>
      </c>
      <c r="G188" s="247">
        <f>+[13]Sample!$G181</f>
        <v>43044</v>
      </c>
      <c r="H188" s="247">
        <f>+[13]Sample!$H181</f>
        <v>43050</v>
      </c>
      <c r="I188" s="247">
        <f t="shared" si="18"/>
        <v>43047</v>
      </c>
      <c r="J188" s="247">
        <f>+[13]Sample!$L181</f>
        <v>43075</v>
      </c>
      <c r="K188" s="150">
        <f t="shared" si="19"/>
        <v>28</v>
      </c>
      <c r="L188" s="93">
        <f t="shared" si="20"/>
        <v>37108</v>
      </c>
      <c r="M188" s="247">
        <f>+[13]Sample!$M181</f>
        <v>43075</v>
      </c>
      <c r="N188" s="95">
        <f t="shared" si="21"/>
        <v>0</v>
      </c>
      <c r="O188" s="248">
        <f t="shared" si="22"/>
        <v>0</v>
      </c>
      <c r="P188" s="93"/>
      <c r="Q188" s="33"/>
      <c r="R188" s="33"/>
      <c r="S188" s="33"/>
      <c r="T188" s="33"/>
      <c r="U188" s="33"/>
    </row>
    <row r="189" spans="1:21">
      <c r="A189" s="94">
        <f t="shared" si="17"/>
        <v>181</v>
      </c>
      <c r="B189" s="93" t="str">
        <f>+[13]Sample!$A182</f>
        <v>HARRIS MCBURNEY COMPANY INC</v>
      </c>
      <c r="C189" s="247">
        <f>+[13]Sample!$D182</f>
        <v>43085</v>
      </c>
      <c r="D189" s="93">
        <f>+[13]Sample!$F182</f>
        <v>3050.96</v>
      </c>
      <c r="E189" s="93">
        <f>+[13]Sample!$P182</f>
        <v>3050.96</v>
      </c>
      <c r="F189" s="247" t="str">
        <f>+[13]Sample!$J182</f>
        <v>Direct Deposit</v>
      </c>
      <c r="G189" s="247">
        <f>+[13]Sample!$G182</f>
        <v>43079</v>
      </c>
      <c r="H189" s="247">
        <f>+[13]Sample!$H182</f>
        <v>43085</v>
      </c>
      <c r="I189" s="247">
        <f t="shared" si="18"/>
        <v>43082</v>
      </c>
      <c r="J189" s="247">
        <f>+[13]Sample!$L182</f>
        <v>43110</v>
      </c>
      <c r="K189" s="150">
        <f t="shared" si="19"/>
        <v>28</v>
      </c>
      <c r="L189" s="93">
        <f t="shared" si="20"/>
        <v>85427</v>
      </c>
      <c r="M189" s="247">
        <f>+[13]Sample!$M182</f>
        <v>43110</v>
      </c>
      <c r="N189" s="95">
        <f t="shared" si="21"/>
        <v>0</v>
      </c>
      <c r="O189" s="248">
        <f t="shared" si="22"/>
        <v>0</v>
      </c>
      <c r="P189" s="93"/>
      <c r="Q189" s="33"/>
      <c r="R189" s="33"/>
      <c r="S189" s="33"/>
      <c r="T189" s="33"/>
      <c r="U189" s="33"/>
    </row>
    <row r="190" spans="1:21">
      <c r="A190" s="94">
        <f t="shared" si="17"/>
        <v>182</v>
      </c>
      <c r="B190" s="93" t="str">
        <f>+[13]Sample!$A183</f>
        <v>HARRIS MCBURNEY COMPANY INC</v>
      </c>
      <c r="C190" s="247">
        <f>+[13]Sample!$D183</f>
        <v>43225</v>
      </c>
      <c r="D190" s="93">
        <f>+[13]Sample!$F183</f>
        <v>7084.78</v>
      </c>
      <c r="E190" s="93">
        <f>+[13]Sample!$P183</f>
        <v>7084.78</v>
      </c>
      <c r="F190" s="247" t="str">
        <f>+[13]Sample!$J183</f>
        <v>Direct Deposit</v>
      </c>
      <c r="G190" s="247">
        <f>+[13]Sample!$G183</f>
        <v>43219</v>
      </c>
      <c r="H190" s="247">
        <f>+[13]Sample!$H183</f>
        <v>43225</v>
      </c>
      <c r="I190" s="247">
        <f t="shared" si="18"/>
        <v>43222</v>
      </c>
      <c r="J190" s="247">
        <f>+[13]Sample!$L183</f>
        <v>43250</v>
      </c>
      <c r="K190" s="150">
        <f t="shared" si="19"/>
        <v>28</v>
      </c>
      <c r="L190" s="93">
        <f t="shared" si="20"/>
        <v>198374</v>
      </c>
      <c r="M190" s="247">
        <f>+[13]Sample!$M183</f>
        <v>43250</v>
      </c>
      <c r="N190" s="95">
        <f t="shared" si="21"/>
        <v>0</v>
      </c>
      <c r="O190" s="248">
        <f t="shared" si="22"/>
        <v>0</v>
      </c>
      <c r="P190" s="93"/>
      <c r="Q190" s="33"/>
      <c r="R190" s="33"/>
      <c r="S190" s="33"/>
      <c r="T190" s="33"/>
      <c r="U190" s="33"/>
    </row>
    <row r="191" spans="1:21">
      <c r="A191" s="94">
        <f t="shared" si="17"/>
        <v>183</v>
      </c>
      <c r="B191" s="93" t="str">
        <f>+[13]Sample!$A184</f>
        <v>HARRIS MCBURNEY COMPANY INC</v>
      </c>
      <c r="C191" s="247">
        <f>+[13]Sample!$D184</f>
        <v>43240</v>
      </c>
      <c r="D191" s="93">
        <f>+[13]Sample!$F184</f>
        <v>2257.88</v>
      </c>
      <c r="E191" s="93">
        <f>+[13]Sample!$P184</f>
        <v>2257.88</v>
      </c>
      <c r="F191" s="247" t="str">
        <f>+[13]Sample!$J184</f>
        <v>Direct Deposit</v>
      </c>
      <c r="G191" s="247">
        <f>+[13]Sample!$G184</f>
        <v>43240</v>
      </c>
      <c r="H191" s="247">
        <f>+[13]Sample!$H184</f>
        <v>43246</v>
      </c>
      <c r="I191" s="247">
        <f t="shared" si="18"/>
        <v>43243</v>
      </c>
      <c r="J191" s="247">
        <f>+[13]Sample!$L184</f>
        <v>43276</v>
      </c>
      <c r="K191" s="150">
        <f t="shared" si="19"/>
        <v>33</v>
      </c>
      <c r="L191" s="93">
        <f t="shared" si="20"/>
        <v>74510</v>
      </c>
      <c r="M191" s="247">
        <f>+[13]Sample!$M184</f>
        <v>43276</v>
      </c>
      <c r="N191" s="95">
        <f t="shared" si="21"/>
        <v>0</v>
      </c>
      <c r="O191" s="248">
        <f t="shared" si="22"/>
        <v>0</v>
      </c>
      <c r="P191" s="93"/>
      <c r="Q191" s="33"/>
      <c r="R191" s="33"/>
      <c r="S191" s="33"/>
      <c r="T191" s="33"/>
      <c r="U191" s="33"/>
    </row>
    <row r="192" spans="1:21">
      <c r="A192" s="94">
        <f t="shared" si="17"/>
        <v>184</v>
      </c>
      <c r="B192" s="93" t="str">
        <f>+[13]Sample!$A185</f>
        <v>HEATH CONSULTANTS INC</v>
      </c>
      <c r="C192" s="247">
        <f>+[13]Sample!$D185</f>
        <v>42980</v>
      </c>
      <c r="D192" s="93">
        <f>+[13]Sample!$F185</f>
        <v>3211</v>
      </c>
      <c r="E192" s="93">
        <f>+[13]Sample!$P185</f>
        <v>3211</v>
      </c>
      <c r="F192" s="247" t="str">
        <f>+[13]Sample!$J185</f>
        <v>Direct Deposit</v>
      </c>
      <c r="G192" s="247">
        <f>+[13]Sample!$G185</f>
        <v>42974</v>
      </c>
      <c r="H192" s="247">
        <f>+[13]Sample!$H185</f>
        <v>42980</v>
      </c>
      <c r="I192" s="247">
        <f t="shared" si="18"/>
        <v>42977</v>
      </c>
      <c r="J192" s="247">
        <f>+[13]Sample!$L185</f>
        <v>42998</v>
      </c>
      <c r="K192" s="150">
        <f t="shared" si="19"/>
        <v>21</v>
      </c>
      <c r="L192" s="93">
        <f t="shared" si="20"/>
        <v>67431</v>
      </c>
      <c r="M192" s="247">
        <f>+[13]Sample!$M185</f>
        <v>42998</v>
      </c>
      <c r="N192" s="95">
        <f t="shared" si="21"/>
        <v>0</v>
      </c>
      <c r="O192" s="248">
        <f t="shared" si="22"/>
        <v>0</v>
      </c>
      <c r="P192" s="93"/>
      <c r="Q192" s="33"/>
      <c r="R192" s="33"/>
      <c r="S192" s="33"/>
      <c r="T192" s="33"/>
      <c r="U192" s="33"/>
    </row>
    <row r="193" spans="1:21">
      <c r="A193" s="94">
        <f t="shared" si="17"/>
        <v>185</v>
      </c>
      <c r="B193" s="93" t="str">
        <f>+[13]Sample!$A186</f>
        <v>HEATH CONSULTANTS INC</v>
      </c>
      <c r="C193" s="247">
        <f>+[13]Sample!$D186</f>
        <v>42980</v>
      </c>
      <c r="D193" s="93">
        <f>+[13]Sample!$F186</f>
        <v>828.1</v>
      </c>
      <c r="E193" s="93">
        <f>+[13]Sample!$P186</f>
        <v>828.1</v>
      </c>
      <c r="F193" s="247" t="str">
        <f>+[13]Sample!$J186</f>
        <v>Direct Deposit</v>
      </c>
      <c r="G193" s="247">
        <f>+[13]Sample!$G186</f>
        <v>42974</v>
      </c>
      <c r="H193" s="247">
        <f>+[13]Sample!$H186</f>
        <v>42980</v>
      </c>
      <c r="I193" s="247">
        <f t="shared" si="18"/>
        <v>42977</v>
      </c>
      <c r="J193" s="247">
        <f>+[13]Sample!$L186</f>
        <v>42998</v>
      </c>
      <c r="K193" s="150">
        <f t="shared" si="19"/>
        <v>21</v>
      </c>
      <c r="L193" s="93">
        <f t="shared" si="20"/>
        <v>17390</v>
      </c>
      <c r="M193" s="247">
        <f>+[13]Sample!$M186</f>
        <v>42998</v>
      </c>
      <c r="N193" s="95">
        <f t="shared" si="21"/>
        <v>0</v>
      </c>
      <c r="O193" s="248">
        <f t="shared" si="22"/>
        <v>0</v>
      </c>
      <c r="P193" s="93"/>
      <c r="Q193" s="33"/>
      <c r="R193" s="33"/>
      <c r="S193" s="33"/>
      <c r="T193" s="33"/>
      <c r="U193" s="33"/>
    </row>
    <row r="194" spans="1:21">
      <c r="A194" s="94">
        <f t="shared" si="17"/>
        <v>186</v>
      </c>
      <c r="B194" s="93" t="str">
        <f>+[13]Sample!$A187</f>
        <v>HEATH CONSULTANTS INC</v>
      </c>
      <c r="C194" s="247">
        <f>+[13]Sample!$D187</f>
        <v>42994</v>
      </c>
      <c r="D194" s="93">
        <f>+[13]Sample!$F187</f>
        <v>1199.9000000000001</v>
      </c>
      <c r="E194" s="93">
        <f>+[13]Sample!$P187</f>
        <v>1199.9000000000001</v>
      </c>
      <c r="F194" s="247" t="str">
        <f>+[13]Sample!$J187</f>
        <v>Direct Deposit</v>
      </c>
      <c r="G194" s="247">
        <f>+[13]Sample!$G187</f>
        <v>42988</v>
      </c>
      <c r="H194" s="247">
        <f>+[13]Sample!$H187</f>
        <v>42994</v>
      </c>
      <c r="I194" s="247">
        <f t="shared" si="18"/>
        <v>42991</v>
      </c>
      <c r="J194" s="247">
        <f>+[13]Sample!$L187</f>
        <v>43007</v>
      </c>
      <c r="K194" s="150">
        <f t="shared" si="19"/>
        <v>16</v>
      </c>
      <c r="L194" s="93">
        <f t="shared" si="20"/>
        <v>19198</v>
      </c>
      <c r="M194" s="247">
        <f>+[13]Sample!$M187</f>
        <v>43007</v>
      </c>
      <c r="N194" s="95">
        <f t="shared" si="21"/>
        <v>0</v>
      </c>
      <c r="O194" s="248">
        <f t="shared" si="22"/>
        <v>0</v>
      </c>
      <c r="P194" s="93"/>
      <c r="Q194" s="33"/>
      <c r="R194" s="33"/>
      <c r="S194" s="33"/>
      <c r="T194" s="33"/>
      <c r="U194" s="33"/>
    </row>
    <row r="195" spans="1:21">
      <c r="A195" s="94">
        <f t="shared" si="17"/>
        <v>187</v>
      </c>
      <c r="B195" s="93" t="str">
        <f>+[13]Sample!$A188</f>
        <v>HEATH CONSULTANTS INC</v>
      </c>
      <c r="C195" s="247">
        <f>+[13]Sample!$D188</f>
        <v>43253</v>
      </c>
      <c r="D195" s="93">
        <f>+[13]Sample!$F188</f>
        <v>135977.4</v>
      </c>
      <c r="E195" s="93">
        <f>+[13]Sample!$P188</f>
        <v>132512.9</v>
      </c>
      <c r="F195" s="247" t="str">
        <f>+[13]Sample!$J188</f>
        <v>Direct Deposit</v>
      </c>
      <c r="G195" s="247">
        <f>+[13]Sample!$G188</f>
        <v>43221</v>
      </c>
      <c r="H195" s="247">
        <f>+[13]Sample!$H188</f>
        <v>43251</v>
      </c>
      <c r="I195" s="247">
        <f t="shared" si="18"/>
        <v>43236</v>
      </c>
      <c r="J195" s="247">
        <f>+[13]Sample!$L188</f>
        <v>43264</v>
      </c>
      <c r="K195" s="150">
        <f t="shared" si="19"/>
        <v>28</v>
      </c>
      <c r="L195" s="93">
        <f t="shared" si="20"/>
        <v>3710361</v>
      </c>
      <c r="M195" s="247">
        <f>+[13]Sample!$M188</f>
        <v>43264</v>
      </c>
      <c r="N195" s="95">
        <f t="shared" si="21"/>
        <v>0</v>
      </c>
      <c r="O195" s="248">
        <f t="shared" si="22"/>
        <v>0</v>
      </c>
      <c r="P195" s="93"/>
      <c r="Q195" s="33"/>
      <c r="R195" s="33"/>
      <c r="S195" s="33"/>
      <c r="T195" s="33"/>
      <c r="U195" s="33"/>
    </row>
    <row r="196" spans="1:21">
      <c r="A196" s="94">
        <f t="shared" si="17"/>
        <v>188</v>
      </c>
      <c r="B196" s="93" t="str">
        <f>+[13]Sample!$A189</f>
        <v>HEATH CONSULTANTS INC</v>
      </c>
      <c r="C196" s="247">
        <f>+[13]Sample!$D189</f>
        <v>42882</v>
      </c>
      <c r="D196" s="93">
        <f>+[13]Sample!$F189</f>
        <v>3498.3</v>
      </c>
      <c r="E196" s="93">
        <f>+[13]Sample!$P189</f>
        <v>3498.3</v>
      </c>
      <c r="F196" s="247" t="str">
        <f>+[13]Sample!$J189</f>
        <v>Direct Deposit</v>
      </c>
      <c r="G196" s="247">
        <f>+[13]Sample!$G189</f>
        <v>42856</v>
      </c>
      <c r="H196" s="247">
        <f>+[13]Sample!$H189</f>
        <v>42864</v>
      </c>
      <c r="I196" s="247">
        <f t="shared" si="18"/>
        <v>42860</v>
      </c>
      <c r="J196" s="247">
        <f>+[13]Sample!$L189</f>
        <v>42934</v>
      </c>
      <c r="K196" s="150">
        <f t="shared" si="19"/>
        <v>74</v>
      </c>
      <c r="L196" s="93">
        <f t="shared" si="20"/>
        <v>258874</v>
      </c>
      <c r="M196" s="247">
        <f>+[13]Sample!$M189</f>
        <v>42934</v>
      </c>
      <c r="N196" s="95">
        <f t="shared" si="21"/>
        <v>0</v>
      </c>
      <c r="O196" s="248">
        <f t="shared" si="22"/>
        <v>0</v>
      </c>
      <c r="P196" s="93"/>
      <c r="Q196" s="33"/>
      <c r="R196" s="33"/>
      <c r="S196" s="33"/>
      <c r="T196" s="33"/>
      <c r="U196" s="33"/>
    </row>
    <row r="197" spans="1:21">
      <c r="A197" s="94">
        <f t="shared" si="17"/>
        <v>189</v>
      </c>
      <c r="B197" s="93" t="str">
        <f>+[13]Sample!$A190</f>
        <v>HEATH CONSULTANTS INC</v>
      </c>
      <c r="C197" s="247">
        <f>+[13]Sample!$D190</f>
        <v>42917</v>
      </c>
      <c r="D197" s="93">
        <f>+[13]Sample!$F190</f>
        <v>2382.9</v>
      </c>
      <c r="E197" s="93">
        <f>+[13]Sample!$P190</f>
        <v>2382.9</v>
      </c>
      <c r="F197" s="247" t="str">
        <f>+[13]Sample!$J190</f>
        <v>Direct Deposit</v>
      </c>
      <c r="G197" s="247">
        <f>+[13]Sample!$G190</f>
        <v>42911</v>
      </c>
      <c r="H197" s="247">
        <f>+[13]Sample!$H190</f>
        <v>42917</v>
      </c>
      <c r="I197" s="247">
        <f t="shared" si="18"/>
        <v>42914</v>
      </c>
      <c r="J197" s="247">
        <f>+[13]Sample!$L190</f>
        <v>42935</v>
      </c>
      <c r="K197" s="150">
        <f t="shared" si="19"/>
        <v>21</v>
      </c>
      <c r="L197" s="93">
        <f t="shared" si="20"/>
        <v>50041</v>
      </c>
      <c r="M197" s="247">
        <f>+[13]Sample!$M190</f>
        <v>42935</v>
      </c>
      <c r="N197" s="95">
        <f t="shared" si="21"/>
        <v>0</v>
      </c>
      <c r="O197" s="248">
        <f t="shared" si="22"/>
        <v>0</v>
      </c>
      <c r="P197" s="93"/>
      <c r="Q197" s="33"/>
      <c r="R197" s="33"/>
      <c r="S197" s="33"/>
      <c r="T197" s="33"/>
      <c r="U197" s="33"/>
    </row>
    <row r="198" spans="1:21">
      <c r="A198" s="94">
        <f t="shared" si="17"/>
        <v>190</v>
      </c>
      <c r="B198" s="93" t="str">
        <f>+[13]Sample!$A191</f>
        <v>HEATH CONSULTANTS INC</v>
      </c>
      <c r="C198" s="247">
        <f>+[13]Sample!$D191</f>
        <v>42959</v>
      </c>
      <c r="D198" s="93">
        <f>+[13]Sample!$F191</f>
        <v>3447.6</v>
      </c>
      <c r="E198" s="93">
        <f>+[13]Sample!$P191</f>
        <v>3447.6</v>
      </c>
      <c r="F198" s="247" t="str">
        <f>+[13]Sample!$J191</f>
        <v>Direct Deposit</v>
      </c>
      <c r="G198" s="247">
        <f>+[13]Sample!$G191</f>
        <v>42953</v>
      </c>
      <c r="H198" s="247">
        <f>+[13]Sample!$H191</f>
        <v>42959</v>
      </c>
      <c r="I198" s="247">
        <f t="shared" si="18"/>
        <v>42956</v>
      </c>
      <c r="J198" s="247">
        <f>+[13]Sample!$L191</f>
        <v>42977</v>
      </c>
      <c r="K198" s="150">
        <f t="shared" si="19"/>
        <v>21</v>
      </c>
      <c r="L198" s="93">
        <f t="shared" si="20"/>
        <v>72400</v>
      </c>
      <c r="M198" s="247">
        <f>+[13]Sample!$M191</f>
        <v>42977</v>
      </c>
      <c r="N198" s="95">
        <f t="shared" si="21"/>
        <v>0</v>
      </c>
      <c r="O198" s="248">
        <f t="shared" si="22"/>
        <v>0</v>
      </c>
      <c r="P198" s="93"/>
      <c r="Q198" s="33"/>
      <c r="R198" s="33"/>
      <c r="S198" s="33"/>
      <c r="T198" s="33"/>
      <c r="U198" s="33"/>
    </row>
    <row r="199" spans="1:21">
      <c r="A199" s="94">
        <f t="shared" si="17"/>
        <v>191</v>
      </c>
      <c r="B199" s="93" t="str">
        <f>+[13]Sample!$A192</f>
        <v>HEATH CONSULTANTS INC</v>
      </c>
      <c r="C199" s="247">
        <f>+[13]Sample!$D192</f>
        <v>42959</v>
      </c>
      <c r="D199" s="93">
        <f>+[13]Sample!$F192</f>
        <v>2180.1</v>
      </c>
      <c r="E199" s="93">
        <f>+[13]Sample!$P192</f>
        <v>2180.1</v>
      </c>
      <c r="F199" s="247" t="str">
        <f>+[13]Sample!$J192</f>
        <v>Direct Deposit</v>
      </c>
      <c r="G199" s="247">
        <f>+[13]Sample!$G192</f>
        <v>42953</v>
      </c>
      <c r="H199" s="247">
        <f>+[13]Sample!$H192</f>
        <v>42959</v>
      </c>
      <c r="I199" s="247">
        <f t="shared" si="18"/>
        <v>42956</v>
      </c>
      <c r="J199" s="247">
        <f>+[13]Sample!$L192</f>
        <v>42972</v>
      </c>
      <c r="K199" s="150">
        <f t="shared" si="19"/>
        <v>16</v>
      </c>
      <c r="L199" s="93">
        <f t="shared" si="20"/>
        <v>34882</v>
      </c>
      <c r="M199" s="247">
        <f>+[13]Sample!$M192</f>
        <v>42972</v>
      </c>
      <c r="N199" s="95">
        <f t="shared" si="21"/>
        <v>0</v>
      </c>
      <c r="O199" s="248">
        <f t="shared" si="22"/>
        <v>0</v>
      </c>
      <c r="P199" s="93"/>
      <c r="Q199" s="33"/>
      <c r="R199" s="33"/>
      <c r="S199" s="33"/>
      <c r="T199" s="33"/>
      <c r="U199" s="33"/>
    </row>
    <row r="200" spans="1:21">
      <c r="A200" s="94">
        <f t="shared" si="17"/>
        <v>192</v>
      </c>
      <c r="B200" s="93" t="str">
        <f>+[13]Sample!$A193</f>
        <v>Henderson, Joanne M</v>
      </c>
      <c r="C200" s="247">
        <f>+[13]Sample!$D193</f>
        <v>43054</v>
      </c>
      <c r="D200" s="93">
        <f>+[13]Sample!$F193</f>
        <v>799.24</v>
      </c>
      <c r="E200" s="93">
        <f>+[13]Sample!$P193</f>
        <v>18.73</v>
      </c>
      <c r="F200" s="247" t="str">
        <f>+[13]Sample!$J193</f>
        <v>Direct Deposit</v>
      </c>
      <c r="G200" s="247">
        <f>+[13]Sample!$G193</f>
        <v>43034</v>
      </c>
      <c r="H200" s="247">
        <f>+[13]Sample!$H193</f>
        <v>43048</v>
      </c>
      <c r="I200" s="247">
        <f t="shared" si="18"/>
        <v>43041</v>
      </c>
      <c r="J200" s="247">
        <f>+[13]Sample!$L193</f>
        <v>43056</v>
      </c>
      <c r="K200" s="150">
        <f t="shared" si="19"/>
        <v>15</v>
      </c>
      <c r="L200" s="93">
        <f t="shared" si="20"/>
        <v>281</v>
      </c>
      <c r="M200" s="247">
        <f>+[13]Sample!$M193</f>
        <v>43056</v>
      </c>
      <c r="N200" s="95">
        <f t="shared" si="21"/>
        <v>0</v>
      </c>
      <c r="O200" s="248">
        <f t="shared" si="22"/>
        <v>0</v>
      </c>
      <c r="P200" s="93"/>
      <c r="Q200" s="33"/>
      <c r="R200" s="33"/>
      <c r="S200" s="33"/>
      <c r="T200" s="33"/>
      <c r="U200" s="33"/>
    </row>
    <row r="201" spans="1:21">
      <c r="A201" s="94">
        <f t="shared" si="17"/>
        <v>193</v>
      </c>
      <c r="B201" s="93" t="str">
        <f>+[13]Sample!$A194</f>
        <v>HENDRICKSON USA</v>
      </c>
      <c r="C201" s="247">
        <f>+[13]Sample!$D194</f>
        <v>43109</v>
      </c>
      <c r="D201" s="93">
        <f>+[13]Sample!$F194</f>
        <v>2362.62</v>
      </c>
      <c r="E201" s="93">
        <f>+[13]Sample!$P194</f>
        <v>23.64</v>
      </c>
      <c r="F201" s="247" t="str">
        <f>+[13]Sample!$J194</f>
        <v>CHECK</v>
      </c>
      <c r="G201" s="247">
        <f>+[13]Sample!$G194</f>
        <v>42005</v>
      </c>
      <c r="H201" s="247">
        <f>+[13]Sample!$H194</f>
        <v>42735</v>
      </c>
      <c r="I201" s="247">
        <f t="shared" si="18"/>
        <v>42370</v>
      </c>
      <c r="J201" s="247">
        <f>+[13]Sample!$L194</f>
        <v>43110</v>
      </c>
      <c r="K201" s="150">
        <f t="shared" si="19"/>
        <v>740</v>
      </c>
      <c r="L201" s="93">
        <f t="shared" si="20"/>
        <v>17494</v>
      </c>
      <c r="M201" s="247">
        <f>+[13]Sample!$M194</f>
        <v>43136</v>
      </c>
      <c r="N201" s="95">
        <f t="shared" si="21"/>
        <v>26</v>
      </c>
      <c r="O201" s="248">
        <f t="shared" si="22"/>
        <v>615</v>
      </c>
      <c r="P201" s="93"/>
      <c r="Q201" s="33"/>
      <c r="R201" s="33"/>
      <c r="S201" s="33"/>
      <c r="T201" s="33"/>
      <c r="U201" s="33"/>
    </row>
    <row r="202" spans="1:21">
      <c r="A202" s="94">
        <f t="shared" ref="A202:A265" si="23">1+A201</f>
        <v>194</v>
      </c>
      <c r="B202" s="93" t="str">
        <f>+[13]Sample!$A195</f>
        <v>HOME BUILDERS ASSOCIATION OF OWENSBORO</v>
      </c>
      <c r="C202" s="247">
        <f>+[13]Sample!$D195</f>
        <v>43040</v>
      </c>
      <c r="D202" s="93">
        <f>+[13]Sample!$F195</f>
        <v>1000</v>
      </c>
      <c r="E202" s="93">
        <f>+[13]Sample!$P195</f>
        <v>1060</v>
      </c>
      <c r="F202" s="247" t="str">
        <f>+[13]Sample!$J195</f>
        <v>CHECK</v>
      </c>
      <c r="G202" s="247">
        <f>+[13]Sample!$G195</f>
        <v>43040</v>
      </c>
      <c r="H202" s="247">
        <f>+[13]Sample!$H195</f>
        <v>43040</v>
      </c>
      <c r="I202" s="247">
        <f t="shared" ref="I202:I265" si="24">IF(H202&lt;1," ",(((H202-G202)/2)+G202))</f>
        <v>43040</v>
      </c>
      <c r="J202" s="247">
        <f>+[13]Sample!$L195</f>
        <v>43045</v>
      </c>
      <c r="K202" s="150">
        <f t="shared" ref="K202:K265" si="25">(ROUND(IF(H202&lt;1,J202-C202,J202-I202),0))</f>
        <v>5</v>
      </c>
      <c r="L202" s="93">
        <f t="shared" ref="L202:L265" si="26">ROUND(K202*E202,0)</f>
        <v>5300</v>
      </c>
      <c r="M202" s="247">
        <f>+[13]Sample!$M195</f>
        <v>43070</v>
      </c>
      <c r="N202" s="95">
        <f t="shared" ref="N202:N265" si="27">IF(M202="",0,M202-J202)</f>
        <v>25</v>
      </c>
      <c r="O202" s="248">
        <f t="shared" ref="O202:O265" si="28">ROUND(+N202*E202,0)</f>
        <v>26500</v>
      </c>
      <c r="P202" s="93"/>
      <c r="Q202" s="33"/>
      <c r="R202" s="33"/>
      <c r="S202" s="33"/>
      <c r="T202" s="33"/>
      <c r="U202" s="33"/>
    </row>
    <row r="203" spans="1:21">
      <c r="A203" s="94">
        <f t="shared" si="23"/>
        <v>195</v>
      </c>
      <c r="B203" s="93" t="str">
        <f>+[13]Sample!$A196</f>
        <v>HOPKINSVILLE ELECTRIC SYSTEM</v>
      </c>
      <c r="C203" s="247">
        <f>+[13]Sample!$D196</f>
        <v>43178</v>
      </c>
      <c r="D203" s="93">
        <f>+[13]Sample!$F196</f>
        <v>422.28</v>
      </c>
      <c r="E203" s="93">
        <f>+[13]Sample!$P196</f>
        <v>422.28</v>
      </c>
      <c r="F203" s="247" t="str">
        <f>+[13]Sample!$J196</f>
        <v>CHECK</v>
      </c>
      <c r="G203" s="247">
        <f>+[13]Sample!$G196</f>
        <v>43149</v>
      </c>
      <c r="H203" s="247">
        <f>+[13]Sample!$H196</f>
        <v>43178</v>
      </c>
      <c r="I203" s="247">
        <f t="shared" si="24"/>
        <v>43163.5</v>
      </c>
      <c r="J203" s="247">
        <f>+[13]Sample!$L196</f>
        <v>43203</v>
      </c>
      <c r="K203" s="150">
        <f t="shared" si="25"/>
        <v>40</v>
      </c>
      <c r="L203" s="93">
        <f t="shared" si="26"/>
        <v>16891</v>
      </c>
      <c r="M203" s="247">
        <f>+[13]Sample!$M196</f>
        <v>43216</v>
      </c>
      <c r="N203" s="95">
        <f t="shared" si="27"/>
        <v>13</v>
      </c>
      <c r="O203" s="248">
        <f t="shared" si="28"/>
        <v>5490</v>
      </c>
      <c r="P203" s="93"/>
      <c r="Q203" s="33"/>
      <c r="R203" s="33"/>
      <c r="S203" s="33"/>
      <c r="T203" s="33"/>
      <c r="U203" s="33"/>
    </row>
    <row r="204" spans="1:21">
      <c r="A204" s="94">
        <f t="shared" si="23"/>
        <v>196</v>
      </c>
      <c r="B204" s="93" t="str">
        <f>+[13]Sample!$A197</f>
        <v>HOPKINSVILLE ELECTRIC SYSTEM</v>
      </c>
      <c r="C204" s="247">
        <f>+[13]Sample!$D197</f>
        <v>43026</v>
      </c>
      <c r="D204" s="93">
        <f>+[13]Sample!$F197</f>
        <v>484.7</v>
      </c>
      <c r="E204" s="93">
        <f>+[13]Sample!$P197</f>
        <v>484.7</v>
      </c>
      <c r="F204" s="247" t="str">
        <f>+[13]Sample!$J197</f>
        <v>CHECK</v>
      </c>
      <c r="G204" s="247">
        <f>+[13]Sample!$G197</f>
        <v>42997</v>
      </c>
      <c r="H204" s="247">
        <f>+[13]Sample!$H197</f>
        <v>43026</v>
      </c>
      <c r="I204" s="247">
        <f t="shared" si="24"/>
        <v>43011.5</v>
      </c>
      <c r="J204" s="247">
        <f>+[13]Sample!$L197</f>
        <v>43056</v>
      </c>
      <c r="K204" s="150">
        <f t="shared" si="25"/>
        <v>45</v>
      </c>
      <c r="L204" s="93">
        <f t="shared" si="26"/>
        <v>21812</v>
      </c>
      <c r="M204" s="247">
        <f>+[13]Sample!$M197</f>
        <v>43069</v>
      </c>
      <c r="N204" s="95">
        <f t="shared" si="27"/>
        <v>13</v>
      </c>
      <c r="O204" s="248">
        <f t="shared" si="28"/>
        <v>6301</v>
      </c>
      <c r="P204" s="93"/>
      <c r="Q204" s="33"/>
      <c r="R204" s="33"/>
      <c r="S204" s="33"/>
      <c r="T204" s="33"/>
      <c r="U204" s="33"/>
    </row>
    <row r="205" spans="1:21">
      <c r="A205" s="94">
        <f t="shared" si="23"/>
        <v>197</v>
      </c>
      <c r="B205" s="93" t="str">
        <f>+[13]Sample!$A198</f>
        <v>HOPKINSVILLE WATER ENVIROMENT AUTHORITY</v>
      </c>
      <c r="C205" s="247">
        <f>+[13]Sample!$D198</f>
        <v>43190</v>
      </c>
      <c r="D205" s="93">
        <f>+[13]Sample!$F198</f>
        <v>6</v>
      </c>
      <c r="E205" s="93">
        <f>+[13]Sample!$P198</f>
        <v>6</v>
      </c>
      <c r="F205" s="247" t="str">
        <f>+[13]Sample!$J198</f>
        <v>CHECK</v>
      </c>
      <c r="G205" s="247">
        <f>+[13]Sample!$G198</f>
        <v>43160</v>
      </c>
      <c r="H205" s="247">
        <f>+[13]Sample!$H198</f>
        <v>43190</v>
      </c>
      <c r="I205" s="247">
        <f t="shared" si="24"/>
        <v>43175</v>
      </c>
      <c r="J205" s="247">
        <f>+[13]Sample!$L198</f>
        <v>43192</v>
      </c>
      <c r="K205" s="150">
        <f t="shared" si="25"/>
        <v>17</v>
      </c>
      <c r="L205" s="93">
        <f t="shared" si="26"/>
        <v>102</v>
      </c>
      <c r="M205" s="247">
        <f>+[13]Sample!$M198</f>
        <v>43200</v>
      </c>
      <c r="N205" s="95">
        <f t="shared" si="27"/>
        <v>8</v>
      </c>
      <c r="O205" s="248">
        <f t="shared" si="28"/>
        <v>48</v>
      </c>
      <c r="P205" s="93"/>
      <c r="Q205" s="33"/>
      <c r="R205" s="33"/>
      <c r="S205" s="33"/>
      <c r="T205" s="33"/>
      <c r="U205" s="33"/>
    </row>
    <row r="206" spans="1:21">
      <c r="A206" s="94">
        <f t="shared" si="23"/>
        <v>198</v>
      </c>
      <c r="B206" s="93" t="str">
        <f>+[13]Sample!$A199</f>
        <v>HOPKINSVILLE WATER ENVIROMENT AUTHORITY</v>
      </c>
      <c r="C206" s="247">
        <f>+[13]Sample!$D199</f>
        <v>43250</v>
      </c>
      <c r="D206" s="93">
        <f>+[13]Sample!$F199</f>
        <v>6</v>
      </c>
      <c r="E206" s="93">
        <f>+[13]Sample!$P199</f>
        <v>6</v>
      </c>
      <c r="F206" s="247" t="str">
        <f>+[13]Sample!$J199</f>
        <v>CHECK</v>
      </c>
      <c r="G206" s="247">
        <f>+[13]Sample!$G199</f>
        <v>43221</v>
      </c>
      <c r="H206" s="247">
        <f>+[13]Sample!$H199</f>
        <v>43251</v>
      </c>
      <c r="I206" s="247">
        <f t="shared" si="24"/>
        <v>43236</v>
      </c>
      <c r="J206" s="247">
        <f>+[13]Sample!$L199</f>
        <v>43252</v>
      </c>
      <c r="K206" s="150">
        <f t="shared" si="25"/>
        <v>16</v>
      </c>
      <c r="L206" s="93">
        <f t="shared" si="26"/>
        <v>96</v>
      </c>
      <c r="M206" s="247">
        <f>+[13]Sample!$M199</f>
        <v>43262</v>
      </c>
      <c r="N206" s="95">
        <f t="shared" si="27"/>
        <v>10</v>
      </c>
      <c r="O206" s="248">
        <f t="shared" si="28"/>
        <v>60</v>
      </c>
      <c r="P206" s="93"/>
      <c r="Q206" s="33"/>
      <c r="R206" s="33"/>
      <c r="S206" s="33"/>
      <c r="T206" s="33"/>
      <c r="U206" s="33"/>
    </row>
    <row r="207" spans="1:21">
      <c r="A207" s="94">
        <f t="shared" si="23"/>
        <v>199</v>
      </c>
      <c r="B207" s="93" t="str">
        <f>+[13]Sample!$A200</f>
        <v>Hudson, Sidney W (Sid)</v>
      </c>
      <c r="C207" s="247">
        <f>+[13]Sample!$D200</f>
        <v>43131</v>
      </c>
      <c r="D207" s="93">
        <f>+[13]Sample!$F200</f>
        <v>3818.67</v>
      </c>
      <c r="E207" s="93">
        <f>+[13]Sample!$P200</f>
        <v>157.49</v>
      </c>
      <c r="F207" s="247" t="str">
        <f>+[13]Sample!$J200</f>
        <v>Direct Deposit</v>
      </c>
      <c r="G207" s="247">
        <f>+[13]Sample!$G200</f>
        <v>43083</v>
      </c>
      <c r="H207" s="247">
        <f>+[13]Sample!$H200</f>
        <v>43130</v>
      </c>
      <c r="I207" s="247">
        <f t="shared" si="24"/>
        <v>43106.5</v>
      </c>
      <c r="J207" s="247">
        <f>+[13]Sample!$L200</f>
        <v>43133</v>
      </c>
      <c r="K207" s="150">
        <f t="shared" si="25"/>
        <v>27</v>
      </c>
      <c r="L207" s="93">
        <f t="shared" si="26"/>
        <v>4252</v>
      </c>
      <c r="M207" s="247">
        <f>+[13]Sample!$M200</f>
        <v>43133</v>
      </c>
      <c r="N207" s="95">
        <f t="shared" si="27"/>
        <v>0</v>
      </c>
      <c r="O207" s="248">
        <f t="shared" si="28"/>
        <v>0</v>
      </c>
      <c r="P207" s="93"/>
      <c r="Q207" s="33"/>
      <c r="R207" s="33"/>
      <c r="S207" s="33"/>
      <c r="T207" s="33"/>
      <c r="U207" s="33"/>
    </row>
    <row r="208" spans="1:21">
      <c r="A208" s="94">
        <f t="shared" si="23"/>
        <v>200</v>
      </c>
      <c r="B208" s="93" t="str">
        <f>+[13]Sample!$A201</f>
        <v>INDUSTRIAL PARK DISTRIBUTORS</v>
      </c>
      <c r="C208" s="247">
        <f>+[13]Sample!$D201</f>
        <v>43102</v>
      </c>
      <c r="D208" s="93">
        <f>+[13]Sample!$F201</f>
        <v>66.98</v>
      </c>
      <c r="E208" s="93">
        <f>+[13]Sample!$P201</f>
        <v>71</v>
      </c>
      <c r="F208" s="247" t="str">
        <f>+[13]Sample!$J201</f>
        <v>CHECK</v>
      </c>
      <c r="G208" s="247">
        <f>+[13]Sample!$G201</f>
        <v>43102</v>
      </c>
      <c r="H208" s="247">
        <f>+[13]Sample!$H201</f>
        <v>43102</v>
      </c>
      <c r="I208" s="247">
        <f t="shared" si="24"/>
        <v>43102</v>
      </c>
      <c r="J208" s="247">
        <f>+[13]Sample!$L201</f>
        <v>43129</v>
      </c>
      <c r="K208" s="150">
        <f t="shared" si="25"/>
        <v>27</v>
      </c>
      <c r="L208" s="93">
        <f t="shared" si="26"/>
        <v>1917</v>
      </c>
      <c r="M208" s="247">
        <f>+[13]Sample!$M201</f>
        <v>43140</v>
      </c>
      <c r="N208" s="95">
        <f t="shared" si="27"/>
        <v>11</v>
      </c>
      <c r="O208" s="248">
        <f t="shared" si="28"/>
        <v>781</v>
      </c>
      <c r="P208" s="93"/>
      <c r="Q208" s="33"/>
      <c r="R208" s="33"/>
      <c r="S208" s="33"/>
      <c r="T208" s="33"/>
      <c r="U208" s="33"/>
    </row>
    <row r="209" spans="1:21">
      <c r="A209" s="94">
        <f t="shared" si="23"/>
        <v>201</v>
      </c>
      <c r="B209" s="93" t="str">
        <f>+[13]Sample!$A202</f>
        <v>INFOSOURCE</v>
      </c>
      <c r="C209" s="247">
        <f>+[13]Sample!$D202</f>
        <v>42917</v>
      </c>
      <c r="D209" s="93">
        <f>+[13]Sample!$F202</f>
        <v>75</v>
      </c>
      <c r="E209" s="93">
        <f>+[13]Sample!$P202</f>
        <v>75</v>
      </c>
      <c r="F209" s="247" t="str">
        <f>+[13]Sample!$J202</f>
        <v>CHECK</v>
      </c>
      <c r="G209" s="247">
        <f>+[13]Sample!$G202</f>
        <v>42917</v>
      </c>
      <c r="H209" s="247">
        <f>+[13]Sample!$H202</f>
        <v>42917</v>
      </c>
      <c r="I209" s="247">
        <f t="shared" si="24"/>
        <v>42917</v>
      </c>
      <c r="J209" s="247">
        <f>+[13]Sample!$L202</f>
        <v>42923</v>
      </c>
      <c r="K209" s="150">
        <f t="shared" si="25"/>
        <v>6</v>
      </c>
      <c r="L209" s="93">
        <f t="shared" si="26"/>
        <v>450</v>
      </c>
      <c r="M209" s="247">
        <f>+[13]Sample!$M202</f>
        <v>42948</v>
      </c>
      <c r="N209" s="95">
        <f t="shared" si="27"/>
        <v>25</v>
      </c>
      <c r="O209" s="248">
        <f t="shared" si="28"/>
        <v>1875</v>
      </c>
      <c r="P209" s="93"/>
      <c r="Q209" s="33"/>
      <c r="R209" s="33"/>
      <c r="S209" s="33"/>
      <c r="T209" s="33"/>
      <c r="U209" s="33"/>
    </row>
    <row r="210" spans="1:21">
      <c r="A210" s="94">
        <f t="shared" si="23"/>
        <v>202</v>
      </c>
      <c r="B210" s="93" t="str">
        <f>+[13]Sample!$A203</f>
        <v>INSTRUMENT AND VALVE SERVICES COMPANY</v>
      </c>
      <c r="C210" s="247">
        <f>+[13]Sample!$D203</f>
        <v>43061</v>
      </c>
      <c r="D210" s="93">
        <f>+[13]Sample!$F203</f>
        <v>444.24</v>
      </c>
      <c r="E210" s="93">
        <f>+[13]Sample!$P203</f>
        <v>470.89</v>
      </c>
      <c r="F210" s="247" t="str">
        <f>+[13]Sample!$J203</f>
        <v>Direct Deposit</v>
      </c>
      <c r="G210" s="247">
        <f>+[13]Sample!$G203</f>
        <v>43061</v>
      </c>
      <c r="H210" s="247">
        <f>+[13]Sample!$H203</f>
        <v>43061</v>
      </c>
      <c r="I210" s="247">
        <f t="shared" si="24"/>
        <v>43061</v>
      </c>
      <c r="J210" s="247">
        <f>+[13]Sample!$L203</f>
        <v>43087</v>
      </c>
      <c r="K210" s="150">
        <f t="shared" si="25"/>
        <v>26</v>
      </c>
      <c r="L210" s="93">
        <f t="shared" si="26"/>
        <v>12243</v>
      </c>
      <c r="M210" s="247">
        <f>+[13]Sample!$M203</f>
        <v>43087</v>
      </c>
      <c r="N210" s="95">
        <f t="shared" si="27"/>
        <v>0</v>
      </c>
      <c r="O210" s="248">
        <f t="shared" si="28"/>
        <v>0</v>
      </c>
      <c r="P210" s="93"/>
      <c r="Q210" s="33"/>
      <c r="R210" s="33"/>
      <c r="S210" s="33"/>
      <c r="T210" s="33"/>
      <c r="U210" s="33"/>
    </row>
    <row r="211" spans="1:21">
      <c r="A211" s="94">
        <f t="shared" si="23"/>
        <v>203</v>
      </c>
      <c r="B211" s="93" t="str">
        <f>+[13]Sample!$A204</f>
        <v>INTER COUNTY ENERGY</v>
      </c>
      <c r="C211" s="247">
        <f>+[13]Sample!$D204</f>
        <v>43217</v>
      </c>
      <c r="D211" s="93">
        <f>+[13]Sample!$F204</f>
        <v>19.21</v>
      </c>
      <c r="E211" s="93">
        <f>+[13]Sample!$P204</f>
        <v>19.21</v>
      </c>
      <c r="F211" s="247" t="str">
        <f>+[13]Sample!$J204</f>
        <v>CHECK</v>
      </c>
      <c r="G211" s="247">
        <f>+[13]Sample!$G204</f>
        <v>43169</v>
      </c>
      <c r="H211" s="247">
        <f>+[13]Sample!$H204</f>
        <v>43200</v>
      </c>
      <c r="I211" s="247">
        <f t="shared" si="24"/>
        <v>43184.5</v>
      </c>
      <c r="J211" s="247">
        <f>+[13]Sample!$L204</f>
        <v>43224</v>
      </c>
      <c r="K211" s="150">
        <f t="shared" si="25"/>
        <v>40</v>
      </c>
      <c r="L211" s="93">
        <f t="shared" si="26"/>
        <v>768</v>
      </c>
      <c r="M211" s="247">
        <f>+[13]Sample!$M204</f>
        <v>43231</v>
      </c>
      <c r="N211" s="95">
        <f t="shared" si="27"/>
        <v>7</v>
      </c>
      <c r="O211" s="248">
        <f t="shared" si="28"/>
        <v>134</v>
      </c>
      <c r="P211" s="93"/>
      <c r="Q211" s="33"/>
      <c r="R211" s="33"/>
      <c r="S211" s="33"/>
      <c r="T211" s="33"/>
      <c r="U211" s="33"/>
    </row>
    <row r="212" spans="1:21">
      <c r="A212" s="94">
        <f t="shared" si="23"/>
        <v>204</v>
      </c>
      <c r="B212" s="93" t="str">
        <f>+[13]Sample!$A205</f>
        <v>INTER COUNTY ENERGY</v>
      </c>
      <c r="C212" s="247">
        <f>+[13]Sample!$D205</f>
        <v>43027</v>
      </c>
      <c r="D212" s="93">
        <f>+[13]Sample!$F205</f>
        <v>13.03</v>
      </c>
      <c r="E212" s="93">
        <f>+[13]Sample!$P205</f>
        <v>13.03</v>
      </c>
      <c r="F212" s="247" t="str">
        <f>+[13]Sample!$J205</f>
        <v>CHECK</v>
      </c>
      <c r="G212" s="247">
        <f>+[13]Sample!$G205</f>
        <v>42979</v>
      </c>
      <c r="H212" s="247">
        <f>+[13]Sample!$H205</f>
        <v>43009</v>
      </c>
      <c r="I212" s="247">
        <f t="shared" si="24"/>
        <v>42994</v>
      </c>
      <c r="J212" s="247">
        <f>+[13]Sample!$L205</f>
        <v>43035</v>
      </c>
      <c r="K212" s="150">
        <f t="shared" si="25"/>
        <v>41</v>
      </c>
      <c r="L212" s="93">
        <f t="shared" si="26"/>
        <v>534</v>
      </c>
      <c r="M212" s="247">
        <f>+[13]Sample!$M205</f>
        <v>43046</v>
      </c>
      <c r="N212" s="95">
        <f t="shared" si="27"/>
        <v>11</v>
      </c>
      <c r="O212" s="248">
        <f t="shared" si="28"/>
        <v>143</v>
      </c>
      <c r="P212" s="93"/>
      <c r="Q212" s="33"/>
      <c r="R212" s="33"/>
      <c r="S212" s="33"/>
      <c r="T212" s="33"/>
      <c r="U212" s="33"/>
    </row>
    <row r="213" spans="1:21">
      <c r="A213" s="94">
        <f t="shared" si="23"/>
        <v>205</v>
      </c>
      <c r="B213" s="93" t="str">
        <f>+[13]Sample!$A206</f>
        <v>INTER COUNTY ENERGY</v>
      </c>
      <c r="C213" s="247">
        <f>+[13]Sample!$D206</f>
        <v>43058</v>
      </c>
      <c r="D213" s="93">
        <f>+[13]Sample!$F206</f>
        <v>24.18</v>
      </c>
      <c r="E213" s="93">
        <f>+[13]Sample!$P206</f>
        <v>24.18</v>
      </c>
      <c r="F213" s="247" t="str">
        <f>+[13]Sample!$J206</f>
        <v>CHECK</v>
      </c>
      <c r="G213" s="247">
        <f>+[13]Sample!$G206</f>
        <v>43009</v>
      </c>
      <c r="H213" s="247">
        <f>+[13]Sample!$H206</f>
        <v>43040</v>
      </c>
      <c r="I213" s="247">
        <f t="shared" si="24"/>
        <v>43024.5</v>
      </c>
      <c r="J213" s="247">
        <f>+[13]Sample!$L206</f>
        <v>43070</v>
      </c>
      <c r="K213" s="150">
        <f t="shared" si="25"/>
        <v>46</v>
      </c>
      <c r="L213" s="93">
        <f t="shared" si="26"/>
        <v>1112</v>
      </c>
      <c r="M213" s="247">
        <f>+[13]Sample!$M206</f>
        <v>43082</v>
      </c>
      <c r="N213" s="95">
        <f t="shared" si="27"/>
        <v>12</v>
      </c>
      <c r="O213" s="248">
        <f t="shared" si="28"/>
        <v>290</v>
      </c>
      <c r="P213" s="93"/>
      <c r="Q213" s="33"/>
      <c r="R213" s="33"/>
      <c r="S213" s="33"/>
      <c r="T213" s="33"/>
      <c r="U213" s="33"/>
    </row>
    <row r="214" spans="1:21">
      <c r="A214" s="94">
        <f t="shared" si="23"/>
        <v>206</v>
      </c>
      <c r="B214" s="93" t="str">
        <f>+[13]Sample!$A207</f>
        <v>INTER COUNTY ENERGY</v>
      </c>
      <c r="C214" s="247">
        <f>+[13]Sample!$D207</f>
        <v>43088</v>
      </c>
      <c r="D214" s="93">
        <f>+[13]Sample!$F207</f>
        <v>23.75</v>
      </c>
      <c r="E214" s="93">
        <f>+[13]Sample!$P207</f>
        <v>23.75</v>
      </c>
      <c r="F214" s="247" t="str">
        <f>+[13]Sample!$J207</f>
        <v>CHECK</v>
      </c>
      <c r="G214" s="247">
        <f>+[13]Sample!$G207</f>
        <v>43040</v>
      </c>
      <c r="H214" s="247">
        <f>+[13]Sample!$H207</f>
        <v>43070</v>
      </c>
      <c r="I214" s="247">
        <f t="shared" si="24"/>
        <v>43055</v>
      </c>
      <c r="J214" s="247">
        <f>+[13]Sample!$L207</f>
        <v>43102</v>
      </c>
      <c r="K214" s="150">
        <f t="shared" si="25"/>
        <v>47</v>
      </c>
      <c r="L214" s="93">
        <f t="shared" si="26"/>
        <v>1116</v>
      </c>
      <c r="M214" s="247">
        <f>+[13]Sample!$M207</f>
        <v>43110</v>
      </c>
      <c r="N214" s="95">
        <f t="shared" si="27"/>
        <v>8</v>
      </c>
      <c r="O214" s="248">
        <f t="shared" si="28"/>
        <v>190</v>
      </c>
      <c r="P214" s="93"/>
      <c r="Q214" s="33"/>
      <c r="R214" s="33"/>
      <c r="S214" s="33"/>
      <c r="T214" s="33"/>
      <c r="U214" s="33"/>
    </row>
    <row r="215" spans="1:21">
      <c r="A215" s="94">
        <f t="shared" si="23"/>
        <v>207</v>
      </c>
      <c r="B215" s="93" t="str">
        <f>+[13]Sample!$A208</f>
        <v>INTER COUNTY ENERGY</v>
      </c>
      <c r="C215" s="247">
        <f>+[13]Sample!$D208</f>
        <v>43005</v>
      </c>
      <c r="D215" s="93">
        <f>+[13]Sample!$F208</f>
        <v>11.6</v>
      </c>
      <c r="E215" s="93">
        <f>+[13]Sample!$P208</f>
        <v>11.6</v>
      </c>
      <c r="F215" s="247" t="str">
        <f>+[13]Sample!$J208</f>
        <v>CHECK</v>
      </c>
      <c r="G215" s="247">
        <f>+[13]Sample!$G208</f>
        <v>42957</v>
      </c>
      <c r="H215" s="247">
        <f>+[13]Sample!$H208</f>
        <v>42988</v>
      </c>
      <c r="I215" s="247">
        <f t="shared" si="24"/>
        <v>42972.5</v>
      </c>
      <c r="J215" s="247">
        <f>+[13]Sample!$L208</f>
        <v>43024</v>
      </c>
      <c r="K215" s="150">
        <f t="shared" si="25"/>
        <v>52</v>
      </c>
      <c r="L215" s="93">
        <f t="shared" si="26"/>
        <v>603</v>
      </c>
      <c r="M215" s="247">
        <f>+[13]Sample!$M208</f>
        <v>43033</v>
      </c>
      <c r="N215" s="95">
        <f t="shared" si="27"/>
        <v>9</v>
      </c>
      <c r="O215" s="248">
        <f t="shared" si="28"/>
        <v>104</v>
      </c>
      <c r="P215" s="93"/>
      <c r="Q215" s="33"/>
      <c r="R215" s="33"/>
      <c r="S215" s="33"/>
      <c r="T215" s="33"/>
      <c r="U215" s="33"/>
    </row>
    <row r="216" spans="1:21">
      <c r="A216" s="94">
        <f t="shared" si="23"/>
        <v>208</v>
      </c>
      <c r="B216" s="93" t="str">
        <f>+[13]Sample!$A209</f>
        <v>JACKSON PURCHASE ENERGY CORPORATION</v>
      </c>
      <c r="C216" s="247">
        <f>+[13]Sample!$D209</f>
        <v>43159</v>
      </c>
      <c r="D216" s="93">
        <f>+[13]Sample!$F209</f>
        <v>29.18</v>
      </c>
      <c r="E216" s="93">
        <f>+[13]Sample!$P209</f>
        <v>29.18</v>
      </c>
      <c r="F216" s="247" t="str">
        <f>+[13]Sample!$J209</f>
        <v>CHECK</v>
      </c>
      <c r="G216" s="247">
        <f>+[13]Sample!$G209</f>
        <v>43123</v>
      </c>
      <c r="H216" s="247">
        <f>+[13]Sample!$H209</f>
        <v>43150</v>
      </c>
      <c r="I216" s="247">
        <f t="shared" si="24"/>
        <v>43136.5</v>
      </c>
      <c r="J216" s="247">
        <f>+[13]Sample!$L209</f>
        <v>43171</v>
      </c>
      <c r="K216" s="150">
        <f t="shared" si="25"/>
        <v>35</v>
      </c>
      <c r="L216" s="93">
        <f t="shared" si="26"/>
        <v>1021</v>
      </c>
      <c r="M216" s="247">
        <f>+[13]Sample!$M209</f>
        <v>43179</v>
      </c>
      <c r="N216" s="95">
        <f t="shared" si="27"/>
        <v>8</v>
      </c>
      <c r="O216" s="248">
        <f t="shared" si="28"/>
        <v>233</v>
      </c>
      <c r="P216" s="93"/>
      <c r="Q216" s="33"/>
      <c r="R216" s="33"/>
      <c r="S216" s="33"/>
      <c r="T216" s="33"/>
      <c r="U216" s="33"/>
    </row>
    <row r="217" spans="1:21">
      <c r="A217" s="94">
        <f t="shared" si="23"/>
        <v>209</v>
      </c>
      <c r="B217" s="93" t="str">
        <f>+[13]Sample!$A210</f>
        <v>JACKSON PURCHASE ENERGY CORPORATION</v>
      </c>
      <c r="C217" s="247">
        <f>+[13]Sample!$D210</f>
        <v>42944</v>
      </c>
      <c r="D217" s="93">
        <f>+[13]Sample!$F210</f>
        <v>28.11</v>
      </c>
      <c r="E217" s="93">
        <f>+[13]Sample!$P210</f>
        <v>28.11</v>
      </c>
      <c r="F217" s="247" t="str">
        <f>+[13]Sample!$J210</f>
        <v>CHECK</v>
      </c>
      <c r="G217" s="247">
        <f>+[13]Sample!$G210</f>
        <v>42907</v>
      </c>
      <c r="H217" s="247">
        <f>+[13]Sample!$H210</f>
        <v>42940</v>
      </c>
      <c r="I217" s="247">
        <f t="shared" si="24"/>
        <v>42923.5</v>
      </c>
      <c r="J217" s="247">
        <f>+[13]Sample!$L210</f>
        <v>42961</v>
      </c>
      <c r="K217" s="150">
        <f t="shared" si="25"/>
        <v>38</v>
      </c>
      <c r="L217" s="93">
        <f t="shared" si="26"/>
        <v>1068</v>
      </c>
      <c r="M217" s="247">
        <f>+[13]Sample!$M210</f>
        <v>42970</v>
      </c>
      <c r="N217" s="95">
        <f t="shared" si="27"/>
        <v>9</v>
      </c>
      <c r="O217" s="248">
        <f t="shared" si="28"/>
        <v>253</v>
      </c>
      <c r="P217" s="93"/>
      <c r="Q217" s="33"/>
      <c r="R217" s="33"/>
      <c r="S217" s="33"/>
      <c r="T217" s="33"/>
      <c r="U217" s="33"/>
    </row>
    <row r="218" spans="1:21">
      <c r="A218" s="94">
        <f t="shared" si="23"/>
        <v>210</v>
      </c>
      <c r="B218" s="93" t="str">
        <f>+[13]Sample!$A211</f>
        <v>JACKSON PURCHASE ENERGY CORPORATION</v>
      </c>
      <c r="C218" s="247">
        <f>+[13]Sample!$D211</f>
        <v>42944</v>
      </c>
      <c r="D218" s="93">
        <f>+[13]Sample!$F211</f>
        <v>25.26</v>
      </c>
      <c r="E218" s="93">
        <f>+[13]Sample!$P211</f>
        <v>25.26</v>
      </c>
      <c r="F218" s="247" t="str">
        <f>+[13]Sample!$J211</f>
        <v>CHECK</v>
      </c>
      <c r="G218" s="247">
        <f>+[13]Sample!$G211</f>
        <v>42907</v>
      </c>
      <c r="H218" s="247">
        <f>+[13]Sample!$H211</f>
        <v>42940</v>
      </c>
      <c r="I218" s="247">
        <f t="shared" si="24"/>
        <v>42923.5</v>
      </c>
      <c r="J218" s="247">
        <f>+[13]Sample!$L211</f>
        <v>42961</v>
      </c>
      <c r="K218" s="150">
        <f t="shared" si="25"/>
        <v>38</v>
      </c>
      <c r="L218" s="93">
        <f t="shared" si="26"/>
        <v>960</v>
      </c>
      <c r="M218" s="247">
        <f>+[13]Sample!$M211</f>
        <v>42970</v>
      </c>
      <c r="N218" s="95">
        <f t="shared" si="27"/>
        <v>9</v>
      </c>
      <c r="O218" s="248">
        <f t="shared" si="28"/>
        <v>227</v>
      </c>
      <c r="P218" s="93"/>
      <c r="Q218" s="33"/>
      <c r="R218" s="33"/>
      <c r="S218" s="33"/>
      <c r="T218" s="33"/>
      <c r="U218" s="33"/>
    </row>
    <row r="219" spans="1:21">
      <c r="A219" s="94">
        <f t="shared" si="23"/>
        <v>211</v>
      </c>
      <c r="B219" s="93" t="str">
        <f>+[13]Sample!$A212</f>
        <v>JEFF MALONEYS LAWN SERVICE</v>
      </c>
      <c r="C219" s="247">
        <f>+[13]Sample!$D212</f>
        <v>42996</v>
      </c>
      <c r="D219" s="93">
        <f>+[13]Sample!$F212</f>
        <v>60</v>
      </c>
      <c r="E219" s="93">
        <f>+[13]Sample!$P212</f>
        <v>60</v>
      </c>
      <c r="F219" s="247" t="str">
        <f>+[13]Sample!$J212</f>
        <v>CHECK</v>
      </c>
      <c r="G219" s="247">
        <f>+[13]Sample!$G212</f>
        <v>42956</v>
      </c>
      <c r="H219" s="247">
        <f>+[13]Sample!$H212</f>
        <v>42970</v>
      </c>
      <c r="I219" s="247">
        <f t="shared" si="24"/>
        <v>42963</v>
      </c>
      <c r="J219" s="247">
        <f>+[13]Sample!$L212</f>
        <v>43007</v>
      </c>
      <c r="K219" s="150">
        <f t="shared" si="25"/>
        <v>44</v>
      </c>
      <c r="L219" s="93">
        <f t="shared" si="26"/>
        <v>2640</v>
      </c>
      <c r="M219" s="247">
        <f>+[13]Sample!$M212</f>
        <v>43014</v>
      </c>
      <c r="N219" s="95">
        <f t="shared" si="27"/>
        <v>7</v>
      </c>
      <c r="O219" s="248">
        <f t="shared" si="28"/>
        <v>420</v>
      </c>
      <c r="P219" s="93"/>
      <c r="Q219" s="33"/>
      <c r="R219" s="33"/>
      <c r="S219" s="33"/>
      <c r="T219" s="33"/>
      <c r="U219" s="33"/>
    </row>
    <row r="220" spans="1:21">
      <c r="A220" s="94">
        <f t="shared" si="23"/>
        <v>212</v>
      </c>
      <c r="B220" s="93" t="str">
        <f>+[13]Sample!$A213</f>
        <v>JENNINGS AND LITTLE EXCAVATING</v>
      </c>
      <c r="C220" s="247">
        <f>+[13]Sample!$D213</f>
        <v>42954</v>
      </c>
      <c r="D220" s="93">
        <f>+[13]Sample!$F213</f>
        <v>1600</v>
      </c>
      <c r="E220" s="93">
        <f>+[13]Sample!$P213</f>
        <v>1600</v>
      </c>
      <c r="F220" s="247" t="str">
        <f>+[13]Sample!$J213</f>
        <v>CHECK</v>
      </c>
      <c r="G220" s="247">
        <f>+[13]Sample!$G213</f>
        <v>42950</v>
      </c>
      <c r="H220" s="247">
        <f>+[13]Sample!$H213</f>
        <v>42950</v>
      </c>
      <c r="I220" s="247">
        <f t="shared" si="24"/>
        <v>42950</v>
      </c>
      <c r="J220" s="247">
        <f>+[13]Sample!$L213</f>
        <v>42983</v>
      </c>
      <c r="K220" s="150">
        <f t="shared" si="25"/>
        <v>33</v>
      </c>
      <c r="L220" s="93">
        <f t="shared" si="26"/>
        <v>52800</v>
      </c>
      <c r="M220" s="247">
        <f>+[13]Sample!$M213</f>
        <v>42992</v>
      </c>
      <c r="N220" s="95">
        <f t="shared" si="27"/>
        <v>9</v>
      </c>
      <c r="O220" s="248">
        <f t="shared" si="28"/>
        <v>14400</v>
      </c>
      <c r="P220" s="93"/>
      <c r="Q220" s="33"/>
      <c r="R220" s="33"/>
      <c r="S220" s="33"/>
      <c r="T220" s="33"/>
      <c r="U220" s="33"/>
    </row>
    <row r="221" spans="1:21">
      <c r="A221" s="94">
        <f t="shared" si="23"/>
        <v>213</v>
      </c>
      <c r="B221" s="93" t="str">
        <f>+[13]Sample!$A214</f>
        <v>JEWELL LAWN AND LANDSCAPE</v>
      </c>
      <c r="C221" s="247">
        <f>+[13]Sample!$D214</f>
        <v>43070</v>
      </c>
      <c r="D221" s="93">
        <f>+[13]Sample!$F214</f>
        <v>800</v>
      </c>
      <c r="E221" s="93">
        <f>+[13]Sample!$P214</f>
        <v>800</v>
      </c>
      <c r="F221" s="247" t="str">
        <f>+[13]Sample!$J214</f>
        <v>CHECK</v>
      </c>
      <c r="G221" s="247">
        <f>+[13]Sample!$G214</f>
        <v>43070</v>
      </c>
      <c r="H221" s="247">
        <f>+[13]Sample!$H214</f>
        <v>43070</v>
      </c>
      <c r="I221" s="247">
        <f t="shared" si="24"/>
        <v>43070</v>
      </c>
      <c r="J221" s="247">
        <f>+[13]Sample!$L214</f>
        <v>43108</v>
      </c>
      <c r="K221" s="150">
        <f t="shared" si="25"/>
        <v>38</v>
      </c>
      <c r="L221" s="93">
        <f t="shared" si="26"/>
        <v>30400</v>
      </c>
      <c r="M221" s="247">
        <f>+[13]Sample!$M214</f>
        <v>43118</v>
      </c>
      <c r="N221" s="95">
        <f t="shared" si="27"/>
        <v>10</v>
      </c>
      <c r="O221" s="248">
        <f t="shared" si="28"/>
        <v>8000</v>
      </c>
      <c r="P221" s="93"/>
      <c r="Q221" s="33"/>
      <c r="R221" s="33"/>
      <c r="S221" s="33"/>
      <c r="T221" s="33"/>
      <c r="U221" s="33"/>
    </row>
    <row r="222" spans="1:21">
      <c r="A222" s="94">
        <f t="shared" si="23"/>
        <v>214</v>
      </c>
      <c r="B222" s="93" t="str">
        <f>+[13]Sample!$A215</f>
        <v>JOHN CONTI COFFEE AND TEA INC</v>
      </c>
      <c r="C222" s="247">
        <f>+[13]Sample!$D215</f>
        <v>43222</v>
      </c>
      <c r="D222" s="93">
        <f>+[13]Sample!$F215</f>
        <v>23.96</v>
      </c>
      <c r="E222" s="93">
        <f>+[13]Sample!$P215</f>
        <v>25.4</v>
      </c>
      <c r="F222" s="247" t="str">
        <f>+[13]Sample!$J215</f>
        <v>CHECK</v>
      </c>
      <c r="G222" s="247">
        <f>+[13]Sample!$G215</f>
        <v>43222</v>
      </c>
      <c r="H222" s="247">
        <f>+[13]Sample!$H215</f>
        <v>43222</v>
      </c>
      <c r="I222" s="247">
        <f t="shared" si="24"/>
        <v>43222</v>
      </c>
      <c r="J222" s="247">
        <f>+[13]Sample!$L215</f>
        <v>43229</v>
      </c>
      <c r="K222" s="150">
        <f t="shared" si="25"/>
        <v>7</v>
      </c>
      <c r="L222" s="93">
        <f t="shared" si="26"/>
        <v>178</v>
      </c>
      <c r="M222" s="247">
        <f>+[13]Sample!$M215</f>
        <v>43235</v>
      </c>
      <c r="N222" s="95">
        <f t="shared" si="27"/>
        <v>6</v>
      </c>
      <c r="O222" s="248">
        <f t="shared" si="28"/>
        <v>152</v>
      </c>
      <c r="P222" s="93"/>
      <c r="Q222" s="33"/>
      <c r="R222" s="33"/>
      <c r="S222" s="33"/>
      <c r="T222" s="33"/>
      <c r="U222" s="33"/>
    </row>
    <row r="223" spans="1:21">
      <c r="A223" s="94">
        <f t="shared" si="23"/>
        <v>215</v>
      </c>
      <c r="B223" s="93" t="str">
        <f>+[13]Sample!$A216</f>
        <v>Johns, Steven D (Derrick)</v>
      </c>
      <c r="C223" s="247">
        <f>+[13]Sample!$D216</f>
        <v>43182</v>
      </c>
      <c r="D223" s="93">
        <f>+[13]Sample!$F216</f>
        <v>721.9</v>
      </c>
      <c r="E223" s="93">
        <f>+[13]Sample!$P216</f>
        <v>721.9</v>
      </c>
      <c r="F223" s="247" t="str">
        <f>+[13]Sample!$J216</f>
        <v>Direct Deposit</v>
      </c>
      <c r="G223" s="247">
        <f>+[13]Sample!$G216</f>
        <v>43178</v>
      </c>
      <c r="H223" s="247">
        <f>+[13]Sample!$H216</f>
        <v>43181</v>
      </c>
      <c r="I223" s="247">
        <f t="shared" si="24"/>
        <v>43179.5</v>
      </c>
      <c r="J223" s="247">
        <f>+[13]Sample!$L216</f>
        <v>43185</v>
      </c>
      <c r="K223" s="150">
        <f t="shared" si="25"/>
        <v>6</v>
      </c>
      <c r="L223" s="93">
        <f t="shared" si="26"/>
        <v>4331</v>
      </c>
      <c r="M223" s="247">
        <f>+[13]Sample!$M216</f>
        <v>43185</v>
      </c>
      <c r="N223" s="95">
        <f t="shared" si="27"/>
        <v>0</v>
      </c>
      <c r="O223" s="248">
        <f t="shared" si="28"/>
        <v>0</v>
      </c>
      <c r="P223" s="93"/>
      <c r="Q223" s="33"/>
      <c r="R223" s="33"/>
      <c r="S223" s="33"/>
      <c r="T223" s="33"/>
      <c r="U223" s="33"/>
    </row>
    <row r="224" spans="1:21">
      <c r="A224" s="94">
        <f t="shared" si="23"/>
        <v>216</v>
      </c>
      <c r="B224" s="93" t="str">
        <f>+[13]Sample!$A217</f>
        <v>Jones, Sean D</v>
      </c>
      <c r="C224" s="247">
        <f>+[13]Sample!$D217</f>
        <v>43241</v>
      </c>
      <c r="D224" s="93">
        <f>+[13]Sample!$F217</f>
        <v>914.22</v>
      </c>
      <c r="E224" s="93">
        <f>+[13]Sample!$P217</f>
        <v>885.72</v>
      </c>
      <c r="F224" s="247" t="str">
        <f>+[13]Sample!$J217</f>
        <v>Direct Deposit</v>
      </c>
      <c r="G224" s="247">
        <f>+[13]Sample!$G217</f>
        <v>43233</v>
      </c>
      <c r="H224" s="247">
        <f>+[13]Sample!$H217</f>
        <v>43238</v>
      </c>
      <c r="I224" s="247">
        <f t="shared" si="24"/>
        <v>43235.5</v>
      </c>
      <c r="J224" s="247">
        <f>+[13]Sample!$L217</f>
        <v>43243</v>
      </c>
      <c r="K224" s="150">
        <f t="shared" si="25"/>
        <v>8</v>
      </c>
      <c r="L224" s="93">
        <f t="shared" si="26"/>
        <v>7086</v>
      </c>
      <c r="M224" s="247">
        <f>+[13]Sample!$M217</f>
        <v>43243</v>
      </c>
      <c r="N224" s="95">
        <f t="shared" si="27"/>
        <v>0</v>
      </c>
      <c r="O224" s="248">
        <f t="shared" si="28"/>
        <v>0</v>
      </c>
      <c r="P224" s="93"/>
      <c r="Q224" s="33"/>
      <c r="R224" s="33"/>
      <c r="S224" s="33"/>
      <c r="T224" s="33"/>
      <c r="U224" s="33"/>
    </row>
    <row r="225" spans="1:21">
      <c r="A225" s="94">
        <f t="shared" si="23"/>
        <v>217</v>
      </c>
      <c r="B225" s="93" t="str">
        <f>+[13]Sample!$A218</f>
        <v>KENERGY CORP</v>
      </c>
      <c r="C225" s="247">
        <f>+[13]Sample!$D218</f>
        <v>43052</v>
      </c>
      <c r="D225" s="93">
        <f>+[13]Sample!$F218</f>
        <v>41.02</v>
      </c>
      <c r="E225" s="93">
        <f>+[13]Sample!$P218</f>
        <v>41.02</v>
      </c>
      <c r="F225" s="247" t="str">
        <f>+[13]Sample!$J218</f>
        <v>CHECK</v>
      </c>
      <c r="G225" s="247">
        <f>+[13]Sample!$G218</f>
        <v>43020</v>
      </c>
      <c r="H225" s="247">
        <f>+[13]Sample!$H218</f>
        <v>43052</v>
      </c>
      <c r="I225" s="247">
        <f t="shared" si="24"/>
        <v>43036</v>
      </c>
      <c r="J225" s="247">
        <f>+[13]Sample!$L218</f>
        <v>43070</v>
      </c>
      <c r="K225" s="150">
        <f t="shared" si="25"/>
        <v>34</v>
      </c>
      <c r="L225" s="93">
        <f t="shared" si="26"/>
        <v>1395</v>
      </c>
      <c r="M225" s="247">
        <f>+[13]Sample!$M218</f>
        <v>43082</v>
      </c>
      <c r="N225" s="95">
        <f t="shared" si="27"/>
        <v>12</v>
      </c>
      <c r="O225" s="248">
        <f t="shared" si="28"/>
        <v>492</v>
      </c>
      <c r="P225" s="93"/>
      <c r="Q225" s="33"/>
      <c r="R225" s="33"/>
      <c r="S225" s="33"/>
      <c r="T225" s="33"/>
      <c r="U225" s="33"/>
    </row>
    <row r="226" spans="1:21">
      <c r="A226" s="94">
        <f t="shared" si="23"/>
        <v>218</v>
      </c>
      <c r="B226" s="93" t="str">
        <f>+[13]Sample!$A219</f>
        <v>KENERGY CORP</v>
      </c>
      <c r="C226" s="247">
        <f>+[13]Sample!$D219</f>
        <v>43203</v>
      </c>
      <c r="D226" s="93">
        <f>+[13]Sample!$F219</f>
        <v>32.520000000000003</v>
      </c>
      <c r="E226" s="93">
        <f>+[13]Sample!$P219</f>
        <v>32.520000000000003</v>
      </c>
      <c r="F226" s="247" t="str">
        <f>+[13]Sample!$J219</f>
        <v>CHECK</v>
      </c>
      <c r="G226" s="247">
        <f>+[13]Sample!$G219</f>
        <v>43172</v>
      </c>
      <c r="H226" s="247">
        <f>+[13]Sample!$H219</f>
        <v>43203</v>
      </c>
      <c r="I226" s="247">
        <f t="shared" si="24"/>
        <v>43187.5</v>
      </c>
      <c r="J226" s="247">
        <f>+[13]Sample!$L219</f>
        <v>43217</v>
      </c>
      <c r="K226" s="150">
        <f t="shared" si="25"/>
        <v>30</v>
      </c>
      <c r="L226" s="93">
        <f t="shared" si="26"/>
        <v>976</v>
      </c>
      <c r="M226" s="247">
        <f>+[13]Sample!$M219</f>
        <v>43224</v>
      </c>
      <c r="N226" s="95">
        <f t="shared" si="27"/>
        <v>7</v>
      </c>
      <c r="O226" s="248">
        <f t="shared" si="28"/>
        <v>228</v>
      </c>
      <c r="P226" s="93"/>
      <c r="Q226" s="33"/>
      <c r="R226" s="33"/>
      <c r="S226" s="33"/>
      <c r="T226" s="33"/>
      <c r="U226" s="33"/>
    </row>
    <row r="227" spans="1:21">
      <c r="A227" s="94">
        <f t="shared" si="23"/>
        <v>219</v>
      </c>
      <c r="B227" s="93" t="str">
        <f>+[13]Sample!$A220</f>
        <v>KENERGY CORP</v>
      </c>
      <c r="C227" s="247">
        <f>+[13]Sample!$D220</f>
        <v>43020</v>
      </c>
      <c r="D227" s="93">
        <f>+[13]Sample!$F220</f>
        <v>35.64</v>
      </c>
      <c r="E227" s="93">
        <f>+[13]Sample!$P220</f>
        <v>35.64</v>
      </c>
      <c r="F227" s="247" t="str">
        <f>+[13]Sample!$J220</f>
        <v>CHECK</v>
      </c>
      <c r="G227" s="247">
        <f>+[13]Sample!$G220</f>
        <v>42988</v>
      </c>
      <c r="H227" s="247">
        <f>+[13]Sample!$H220</f>
        <v>43020</v>
      </c>
      <c r="I227" s="247">
        <f t="shared" si="24"/>
        <v>43004</v>
      </c>
      <c r="J227" s="247">
        <f>+[13]Sample!$L220</f>
        <v>43040</v>
      </c>
      <c r="K227" s="150">
        <f t="shared" si="25"/>
        <v>36</v>
      </c>
      <c r="L227" s="93">
        <f t="shared" si="26"/>
        <v>1283</v>
      </c>
      <c r="M227" s="247">
        <f>+[13]Sample!$M220</f>
        <v>43047</v>
      </c>
      <c r="N227" s="95">
        <f t="shared" si="27"/>
        <v>7</v>
      </c>
      <c r="O227" s="248">
        <f t="shared" si="28"/>
        <v>249</v>
      </c>
      <c r="P227" s="93"/>
      <c r="Q227" s="33"/>
      <c r="R227" s="33"/>
      <c r="S227" s="33"/>
      <c r="T227" s="33"/>
      <c r="U227" s="33"/>
    </row>
    <row r="228" spans="1:21">
      <c r="A228" s="94">
        <f t="shared" si="23"/>
        <v>220</v>
      </c>
      <c r="B228" s="93" t="str">
        <f>+[13]Sample!$A221</f>
        <v>KENERGY CORP</v>
      </c>
      <c r="C228" s="247">
        <f>+[13]Sample!$D221</f>
        <v>43052</v>
      </c>
      <c r="D228" s="93">
        <f>+[13]Sample!$F221</f>
        <v>35.49</v>
      </c>
      <c r="E228" s="93">
        <f>+[13]Sample!$P221</f>
        <v>35.49</v>
      </c>
      <c r="F228" s="247" t="str">
        <f>+[13]Sample!$J221</f>
        <v>CHECK</v>
      </c>
      <c r="G228" s="247">
        <f>+[13]Sample!$G221</f>
        <v>43020</v>
      </c>
      <c r="H228" s="247">
        <f>+[13]Sample!$H221</f>
        <v>43052</v>
      </c>
      <c r="I228" s="247">
        <f t="shared" si="24"/>
        <v>43036</v>
      </c>
      <c r="J228" s="247">
        <f>+[13]Sample!$L221</f>
        <v>43070</v>
      </c>
      <c r="K228" s="150">
        <f t="shared" si="25"/>
        <v>34</v>
      </c>
      <c r="L228" s="93">
        <f t="shared" si="26"/>
        <v>1207</v>
      </c>
      <c r="M228" s="247">
        <f>+[13]Sample!$M221</f>
        <v>43082</v>
      </c>
      <c r="N228" s="95">
        <f t="shared" si="27"/>
        <v>12</v>
      </c>
      <c r="O228" s="248">
        <f t="shared" si="28"/>
        <v>426</v>
      </c>
      <c r="P228" s="93"/>
      <c r="Q228" s="33"/>
      <c r="R228" s="33"/>
      <c r="S228" s="33"/>
      <c r="T228" s="33"/>
      <c r="U228" s="33"/>
    </row>
    <row r="229" spans="1:21">
      <c r="A229" s="94">
        <f t="shared" si="23"/>
        <v>221</v>
      </c>
      <c r="B229" s="93" t="str">
        <f>+[13]Sample!$A222</f>
        <v>KENERGY CORP</v>
      </c>
      <c r="C229" s="247">
        <f>+[13]Sample!$D222</f>
        <v>43045</v>
      </c>
      <c r="D229" s="93">
        <f>+[13]Sample!$F222</f>
        <v>27.51</v>
      </c>
      <c r="E229" s="93">
        <f>+[13]Sample!$P222</f>
        <v>27.51</v>
      </c>
      <c r="F229" s="247" t="str">
        <f>+[13]Sample!$J222</f>
        <v>CHECK</v>
      </c>
      <c r="G229" s="247">
        <f>+[13]Sample!$G222</f>
        <v>43013</v>
      </c>
      <c r="H229" s="247">
        <f>+[13]Sample!$H222</f>
        <v>43045</v>
      </c>
      <c r="I229" s="247">
        <f t="shared" si="24"/>
        <v>43029</v>
      </c>
      <c r="J229" s="247">
        <f>+[13]Sample!$L222</f>
        <v>43068</v>
      </c>
      <c r="K229" s="150">
        <f t="shared" si="25"/>
        <v>39</v>
      </c>
      <c r="L229" s="93">
        <f t="shared" si="26"/>
        <v>1073</v>
      </c>
      <c r="M229" s="247">
        <f>+[13]Sample!$M222</f>
        <v>43076</v>
      </c>
      <c r="N229" s="95">
        <f t="shared" si="27"/>
        <v>8</v>
      </c>
      <c r="O229" s="248">
        <f t="shared" si="28"/>
        <v>220</v>
      </c>
      <c r="P229" s="93"/>
      <c r="Q229" s="33"/>
      <c r="R229" s="33"/>
      <c r="S229" s="33"/>
      <c r="T229" s="33"/>
      <c r="U229" s="33"/>
    </row>
    <row r="230" spans="1:21">
      <c r="A230" s="94">
        <f t="shared" si="23"/>
        <v>222</v>
      </c>
      <c r="B230" s="93" t="str">
        <f>+[13]Sample!$A223</f>
        <v>KENERGY CORP</v>
      </c>
      <c r="C230" s="247">
        <f>+[13]Sample!$D223</f>
        <v>43069</v>
      </c>
      <c r="D230" s="93">
        <f>+[13]Sample!$F223</f>
        <v>47.75</v>
      </c>
      <c r="E230" s="93">
        <f>+[13]Sample!$P223</f>
        <v>47.75</v>
      </c>
      <c r="F230" s="247" t="str">
        <f>+[13]Sample!$J223</f>
        <v>CHECK</v>
      </c>
      <c r="G230" s="247">
        <f>+[13]Sample!$G223</f>
        <v>43038</v>
      </c>
      <c r="H230" s="247">
        <f>+[13]Sample!$H223</f>
        <v>43069</v>
      </c>
      <c r="I230" s="247">
        <f t="shared" si="24"/>
        <v>43053.5</v>
      </c>
      <c r="J230" s="247">
        <f>+[13]Sample!$L223</f>
        <v>43087</v>
      </c>
      <c r="K230" s="150">
        <f t="shared" si="25"/>
        <v>34</v>
      </c>
      <c r="L230" s="93">
        <f t="shared" si="26"/>
        <v>1624</v>
      </c>
      <c r="M230" s="247">
        <f>+[13]Sample!$M223</f>
        <v>43097</v>
      </c>
      <c r="N230" s="95">
        <f t="shared" si="27"/>
        <v>10</v>
      </c>
      <c r="O230" s="248">
        <f t="shared" si="28"/>
        <v>478</v>
      </c>
      <c r="P230" s="93"/>
      <c r="Q230" s="33"/>
      <c r="R230" s="33"/>
      <c r="S230" s="33"/>
      <c r="T230" s="33"/>
      <c r="U230" s="33"/>
    </row>
    <row r="231" spans="1:21">
      <c r="A231" s="94">
        <f t="shared" si="23"/>
        <v>223</v>
      </c>
      <c r="B231" s="93" t="str">
        <f>+[13]Sample!$A224</f>
        <v>KENERGY CORP</v>
      </c>
      <c r="C231" s="247">
        <f>+[13]Sample!$D224</f>
        <v>43041</v>
      </c>
      <c r="D231" s="93">
        <f>+[13]Sample!$F224</f>
        <v>46.76</v>
      </c>
      <c r="E231" s="93">
        <f>+[13]Sample!$P224</f>
        <v>46.76</v>
      </c>
      <c r="F231" s="247" t="str">
        <f>+[13]Sample!$J224</f>
        <v>CHECK</v>
      </c>
      <c r="G231" s="247">
        <f>+[13]Sample!$G224</f>
        <v>43009</v>
      </c>
      <c r="H231" s="247">
        <f>+[13]Sample!$H224</f>
        <v>43041</v>
      </c>
      <c r="I231" s="247">
        <f t="shared" si="24"/>
        <v>43025</v>
      </c>
      <c r="J231" s="247">
        <f>+[13]Sample!$L224</f>
        <v>43056</v>
      </c>
      <c r="K231" s="150">
        <f t="shared" si="25"/>
        <v>31</v>
      </c>
      <c r="L231" s="93">
        <f t="shared" si="26"/>
        <v>1450</v>
      </c>
      <c r="M231" s="247">
        <f>+[13]Sample!$M224</f>
        <v>43068</v>
      </c>
      <c r="N231" s="95">
        <f t="shared" si="27"/>
        <v>12</v>
      </c>
      <c r="O231" s="248">
        <f t="shared" si="28"/>
        <v>561</v>
      </c>
      <c r="P231" s="93"/>
      <c r="Q231" s="33"/>
      <c r="R231" s="33"/>
      <c r="S231" s="33"/>
      <c r="T231" s="33"/>
      <c r="U231" s="33"/>
    </row>
    <row r="232" spans="1:21">
      <c r="A232" s="94">
        <f t="shared" si="23"/>
        <v>224</v>
      </c>
      <c r="B232" s="93" t="str">
        <f>+[13]Sample!$A225</f>
        <v>KENERGY CORP</v>
      </c>
      <c r="C232" s="247">
        <f>+[13]Sample!$D225</f>
        <v>43133</v>
      </c>
      <c r="D232" s="93">
        <f>+[13]Sample!$F225</f>
        <v>45.07</v>
      </c>
      <c r="E232" s="93">
        <f>+[13]Sample!$P225</f>
        <v>45.07</v>
      </c>
      <c r="F232" s="247" t="str">
        <f>+[13]Sample!$J225</f>
        <v>CHECK</v>
      </c>
      <c r="G232" s="247">
        <f>+[13]Sample!$G225</f>
        <v>43102</v>
      </c>
      <c r="H232" s="247">
        <f>+[13]Sample!$H225</f>
        <v>43133</v>
      </c>
      <c r="I232" s="247">
        <f t="shared" si="24"/>
        <v>43117.5</v>
      </c>
      <c r="J232" s="247">
        <f>+[13]Sample!$L225</f>
        <v>43150</v>
      </c>
      <c r="K232" s="150">
        <f t="shared" si="25"/>
        <v>33</v>
      </c>
      <c r="L232" s="93">
        <f t="shared" si="26"/>
        <v>1487</v>
      </c>
      <c r="M232" s="247">
        <f>+[13]Sample!$M225</f>
        <v>43158</v>
      </c>
      <c r="N232" s="95">
        <f t="shared" si="27"/>
        <v>8</v>
      </c>
      <c r="O232" s="248">
        <f t="shared" si="28"/>
        <v>361</v>
      </c>
      <c r="P232" s="93"/>
      <c r="Q232" s="33"/>
      <c r="R232" s="33"/>
      <c r="S232" s="33"/>
      <c r="T232" s="33"/>
      <c r="U232" s="33"/>
    </row>
    <row r="233" spans="1:21">
      <c r="A233" s="94">
        <f t="shared" si="23"/>
        <v>225</v>
      </c>
      <c r="B233" s="93" t="str">
        <f>+[13]Sample!$A226</f>
        <v>KENERGY CORP</v>
      </c>
      <c r="C233" s="247">
        <f>+[13]Sample!$D226</f>
        <v>43192</v>
      </c>
      <c r="D233" s="93">
        <f>+[13]Sample!$F226</f>
        <v>39.18</v>
      </c>
      <c r="E233" s="93">
        <f>+[13]Sample!$P226</f>
        <v>39.18</v>
      </c>
      <c r="F233" s="247" t="str">
        <f>+[13]Sample!$J226</f>
        <v>CHECK</v>
      </c>
      <c r="G233" s="247">
        <f>+[13]Sample!$G226</f>
        <v>43161</v>
      </c>
      <c r="H233" s="247">
        <f>+[13]Sample!$H226</f>
        <v>43192</v>
      </c>
      <c r="I233" s="247">
        <f t="shared" si="24"/>
        <v>43176.5</v>
      </c>
      <c r="J233" s="247">
        <f>+[13]Sample!$L226</f>
        <v>43210</v>
      </c>
      <c r="K233" s="150">
        <f t="shared" si="25"/>
        <v>34</v>
      </c>
      <c r="L233" s="93">
        <f t="shared" si="26"/>
        <v>1332</v>
      </c>
      <c r="M233" s="247">
        <f>+[13]Sample!$M226</f>
        <v>43220</v>
      </c>
      <c r="N233" s="95">
        <f t="shared" si="27"/>
        <v>10</v>
      </c>
      <c r="O233" s="248">
        <f t="shared" si="28"/>
        <v>392</v>
      </c>
      <c r="P233" s="93"/>
      <c r="Q233" s="33"/>
      <c r="R233" s="33"/>
      <c r="S233" s="33"/>
      <c r="T233" s="33"/>
      <c r="U233" s="33"/>
    </row>
    <row r="234" spans="1:21">
      <c r="A234" s="94">
        <f t="shared" si="23"/>
        <v>226</v>
      </c>
      <c r="B234" s="93" t="str">
        <f>+[13]Sample!$A227</f>
        <v>KENERGY CORP</v>
      </c>
      <c r="C234" s="247">
        <f>+[13]Sample!$D227</f>
        <v>43161</v>
      </c>
      <c r="D234" s="93">
        <f>+[13]Sample!$F227</f>
        <v>27.14</v>
      </c>
      <c r="E234" s="93">
        <f>+[13]Sample!$P227</f>
        <v>27.14</v>
      </c>
      <c r="F234" s="247" t="str">
        <f>+[13]Sample!$J227</f>
        <v>CHECK</v>
      </c>
      <c r="G234" s="247">
        <f>+[13]Sample!$G227</f>
        <v>43133</v>
      </c>
      <c r="H234" s="247">
        <f>+[13]Sample!$H227</f>
        <v>43161</v>
      </c>
      <c r="I234" s="247">
        <f t="shared" si="24"/>
        <v>43147</v>
      </c>
      <c r="J234" s="247">
        <f>+[13]Sample!$L227</f>
        <v>43175</v>
      </c>
      <c r="K234" s="150">
        <f t="shared" si="25"/>
        <v>28</v>
      </c>
      <c r="L234" s="93">
        <f t="shared" si="26"/>
        <v>760</v>
      </c>
      <c r="M234" s="247">
        <f>+[13]Sample!$M227</f>
        <v>43185</v>
      </c>
      <c r="N234" s="95">
        <f t="shared" si="27"/>
        <v>10</v>
      </c>
      <c r="O234" s="248">
        <f t="shared" si="28"/>
        <v>271</v>
      </c>
      <c r="P234" s="93"/>
      <c r="Q234" s="33"/>
      <c r="R234" s="33"/>
      <c r="S234" s="33"/>
      <c r="T234" s="33"/>
      <c r="U234" s="33"/>
    </row>
    <row r="235" spans="1:21">
      <c r="A235" s="94">
        <f t="shared" si="23"/>
        <v>227</v>
      </c>
      <c r="B235" s="93" t="str">
        <f>+[13]Sample!$A228</f>
        <v>KENERGY CORP</v>
      </c>
      <c r="C235" s="247">
        <f>+[13]Sample!$D228</f>
        <v>43086</v>
      </c>
      <c r="D235" s="93">
        <f>+[13]Sample!$F228</f>
        <v>25.61</v>
      </c>
      <c r="E235" s="93">
        <f>+[13]Sample!$P228</f>
        <v>25.61</v>
      </c>
      <c r="F235" s="247" t="str">
        <f>+[13]Sample!$J228</f>
        <v>CHECK</v>
      </c>
      <c r="G235" s="247">
        <f>+[13]Sample!$G228</f>
        <v>43056</v>
      </c>
      <c r="H235" s="247">
        <f>+[13]Sample!$H228</f>
        <v>43086</v>
      </c>
      <c r="I235" s="247">
        <f t="shared" si="24"/>
        <v>43071</v>
      </c>
      <c r="J235" s="247">
        <f>+[13]Sample!$L228</f>
        <v>43102</v>
      </c>
      <c r="K235" s="150">
        <f t="shared" si="25"/>
        <v>31</v>
      </c>
      <c r="L235" s="93">
        <f t="shared" si="26"/>
        <v>794</v>
      </c>
      <c r="M235" s="247">
        <f>+[13]Sample!$M228</f>
        <v>43109</v>
      </c>
      <c r="N235" s="95">
        <f t="shared" si="27"/>
        <v>7</v>
      </c>
      <c r="O235" s="248">
        <f t="shared" si="28"/>
        <v>179</v>
      </c>
      <c r="P235" s="93"/>
      <c r="Q235" s="33"/>
      <c r="R235" s="33"/>
      <c r="S235" s="33"/>
      <c r="T235" s="33"/>
      <c r="U235" s="33"/>
    </row>
    <row r="236" spans="1:21">
      <c r="A236" s="94">
        <f t="shared" si="23"/>
        <v>228</v>
      </c>
      <c r="B236" s="93" t="str">
        <f>+[13]Sample!$A229</f>
        <v>KENERGY CORP</v>
      </c>
      <c r="C236" s="247">
        <f>+[13]Sample!$D229</f>
        <v>43045</v>
      </c>
      <c r="D236" s="93">
        <f>+[13]Sample!$F229</f>
        <v>38.19</v>
      </c>
      <c r="E236" s="93">
        <f>+[13]Sample!$P229</f>
        <v>38.19</v>
      </c>
      <c r="F236" s="247" t="str">
        <f>+[13]Sample!$J229</f>
        <v>CHECK</v>
      </c>
      <c r="G236" s="247">
        <f>+[13]Sample!$G229</f>
        <v>43013</v>
      </c>
      <c r="H236" s="247">
        <f>+[13]Sample!$H229</f>
        <v>43045</v>
      </c>
      <c r="I236" s="247">
        <f t="shared" si="24"/>
        <v>43029</v>
      </c>
      <c r="J236" s="247">
        <f>+[13]Sample!$L229</f>
        <v>43068</v>
      </c>
      <c r="K236" s="150">
        <f t="shared" si="25"/>
        <v>39</v>
      </c>
      <c r="L236" s="93">
        <f t="shared" si="26"/>
        <v>1489</v>
      </c>
      <c r="M236" s="247">
        <f>+[13]Sample!$M229</f>
        <v>43076</v>
      </c>
      <c r="N236" s="95">
        <f t="shared" si="27"/>
        <v>8</v>
      </c>
      <c r="O236" s="248">
        <f t="shared" si="28"/>
        <v>306</v>
      </c>
      <c r="P236" s="93"/>
      <c r="Q236" s="33"/>
      <c r="R236" s="33"/>
      <c r="S236" s="33"/>
      <c r="T236" s="33"/>
      <c r="U236" s="33"/>
    </row>
    <row r="237" spans="1:21">
      <c r="A237" s="94">
        <f t="shared" si="23"/>
        <v>229</v>
      </c>
      <c r="B237" s="93" t="str">
        <f>+[13]Sample!$A230</f>
        <v>KENERGY CORP</v>
      </c>
      <c r="C237" s="247">
        <f>+[13]Sample!$D230</f>
        <v>43059</v>
      </c>
      <c r="D237" s="93">
        <f>+[13]Sample!$F230</f>
        <v>40.43</v>
      </c>
      <c r="E237" s="93">
        <f>+[13]Sample!$P230</f>
        <v>40.43</v>
      </c>
      <c r="F237" s="247" t="str">
        <f>+[13]Sample!$J230</f>
        <v>CHECK</v>
      </c>
      <c r="G237" s="247">
        <f>+[13]Sample!$G230</f>
        <v>43027</v>
      </c>
      <c r="H237" s="247">
        <f>+[13]Sample!$H230</f>
        <v>43059</v>
      </c>
      <c r="I237" s="247">
        <f t="shared" si="24"/>
        <v>43043</v>
      </c>
      <c r="J237" s="247">
        <f>+[13]Sample!$L230</f>
        <v>43075</v>
      </c>
      <c r="K237" s="150">
        <f t="shared" si="25"/>
        <v>32</v>
      </c>
      <c r="L237" s="93">
        <f t="shared" si="26"/>
        <v>1294</v>
      </c>
      <c r="M237" s="247">
        <f>+[13]Sample!$M230</f>
        <v>43082</v>
      </c>
      <c r="N237" s="95">
        <f t="shared" si="27"/>
        <v>7</v>
      </c>
      <c r="O237" s="248">
        <f t="shared" si="28"/>
        <v>283</v>
      </c>
      <c r="P237" s="93"/>
      <c r="Q237" s="33"/>
      <c r="R237" s="33"/>
      <c r="S237" s="33"/>
      <c r="T237" s="33"/>
      <c r="U237" s="33"/>
    </row>
    <row r="238" spans="1:21">
      <c r="A238" s="94">
        <f t="shared" si="23"/>
        <v>230</v>
      </c>
      <c r="B238" s="93" t="str">
        <f>+[13]Sample!$A231</f>
        <v>KENERGY CORP</v>
      </c>
      <c r="C238" s="247">
        <f>+[13]Sample!$D231</f>
        <v>43267</v>
      </c>
      <c r="D238" s="93">
        <f>+[13]Sample!$F231</f>
        <v>103.52</v>
      </c>
      <c r="E238" s="93">
        <f>+[13]Sample!$P231</f>
        <v>103.52</v>
      </c>
      <c r="F238" s="247" t="str">
        <f>+[13]Sample!$J231</f>
        <v>CHECK</v>
      </c>
      <c r="G238" s="247">
        <f>+[13]Sample!$G231</f>
        <v>43236</v>
      </c>
      <c r="H238" s="247">
        <f>+[13]Sample!$H231</f>
        <v>43267</v>
      </c>
      <c r="I238" s="247">
        <f t="shared" si="24"/>
        <v>43251.5</v>
      </c>
      <c r="J238" s="247">
        <f>+[13]Sample!$L231</f>
        <v>43280</v>
      </c>
      <c r="K238" s="150">
        <f t="shared" si="25"/>
        <v>29</v>
      </c>
      <c r="L238" s="93">
        <f t="shared" si="26"/>
        <v>3002</v>
      </c>
      <c r="M238" s="247">
        <f>+[13]Sample!$M231</f>
        <v>43287</v>
      </c>
      <c r="N238" s="95">
        <f t="shared" si="27"/>
        <v>7</v>
      </c>
      <c r="O238" s="248">
        <f t="shared" si="28"/>
        <v>725</v>
      </c>
      <c r="P238" s="93"/>
      <c r="Q238" s="33"/>
      <c r="R238" s="33"/>
      <c r="S238" s="33"/>
      <c r="T238" s="33"/>
      <c r="U238" s="33"/>
    </row>
    <row r="239" spans="1:21">
      <c r="A239" s="94">
        <f t="shared" si="23"/>
        <v>231</v>
      </c>
      <c r="B239" s="93" t="str">
        <f>+[13]Sample!$A232</f>
        <v>KENERGY CORP</v>
      </c>
      <c r="C239" s="247">
        <f>+[13]Sample!$D232</f>
        <v>43023</v>
      </c>
      <c r="D239" s="93">
        <f>+[13]Sample!$F232</f>
        <v>105.1</v>
      </c>
      <c r="E239" s="93">
        <f>+[13]Sample!$P232</f>
        <v>105.1</v>
      </c>
      <c r="F239" s="247" t="str">
        <f>+[13]Sample!$J232</f>
        <v>CHECK</v>
      </c>
      <c r="G239" s="247">
        <f>+[13]Sample!$G232</f>
        <v>42991</v>
      </c>
      <c r="H239" s="247">
        <f>+[13]Sample!$H232</f>
        <v>43023</v>
      </c>
      <c r="I239" s="247">
        <f t="shared" si="24"/>
        <v>43007</v>
      </c>
      <c r="J239" s="247">
        <f>+[13]Sample!$L232</f>
        <v>43040</v>
      </c>
      <c r="K239" s="150">
        <f t="shared" si="25"/>
        <v>33</v>
      </c>
      <c r="L239" s="93">
        <f t="shared" si="26"/>
        <v>3468</v>
      </c>
      <c r="M239" s="247">
        <f>+[13]Sample!$M232</f>
        <v>43047</v>
      </c>
      <c r="N239" s="95">
        <f t="shared" si="27"/>
        <v>7</v>
      </c>
      <c r="O239" s="248">
        <f t="shared" si="28"/>
        <v>736</v>
      </c>
      <c r="P239" s="93"/>
      <c r="Q239" s="33"/>
      <c r="R239" s="33"/>
      <c r="S239" s="33"/>
      <c r="T239" s="33"/>
      <c r="U239" s="33"/>
    </row>
    <row r="240" spans="1:21">
      <c r="A240" s="94">
        <f t="shared" si="23"/>
        <v>232</v>
      </c>
      <c r="B240" s="93" t="str">
        <f>+[13]Sample!$A233</f>
        <v>KENERGY CORP</v>
      </c>
      <c r="C240" s="247">
        <f>+[13]Sample!$D233</f>
        <v>42940</v>
      </c>
      <c r="D240" s="93">
        <f>+[13]Sample!$F233</f>
        <v>28.67</v>
      </c>
      <c r="E240" s="93">
        <f>+[13]Sample!$P233</f>
        <v>28.67</v>
      </c>
      <c r="F240" s="247" t="str">
        <f>+[13]Sample!$J233</f>
        <v>CHECK</v>
      </c>
      <c r="G240" s="247">
        <f>+[13]Sample!$G233</f>
        <v>42907</v>
      </c>
      <c r="H240" s="247">
        <f>+[13]Sample!$H233</f>
        <v>42940</v>
      </c>
      <c r="I240" s="247">
        <f t="shared" si="24"/>
        <v>42923.5</v>
      </c>
      <c r="J240" s="247">
        <f>+[13]Sample!$L233</f>
        <v>42961</v>
      </c>
      <c r="K240" s="150">
        <f t="shared" si="25"/>
        <v>38</v>
      </c>
      <c r="L240" s="93">
        <f t="shared" si="26"/>
        <v>1089</v>
      </c>
      <c r="M240" s="247">
        <f>+[13]Sample!$M233</f>
        <v>42969</v>
      </c>
      <c r="N240" s="95">
        <f t="shared" si="27"/>
        <v>8</v>
      </c>
      <c r="O240" s="248">
        <f t="shared" si="28"/>
        <v>229</v>
      </c>
      <c r="P240" s="93"/>
      <c r="Q240" s="33"/>
      <c r="R240" s="33"/>
      <c r="S240" s="33"/>
      <c r="T240" s="33"/>
      <c r="U240" s="33"/>
    </row>
    <row r="241" spans="1:21">
      <c r="A241" s="94">
        <f t="shared" si="23"/>
        <v>233</v>
      </c>
      <c r="B241" s="93" t="str">
        <f>+[13]Sample!$A234</f>
        <v>KENTUCKY 811</v>
      </c>
      <c r="C241" s="247">
        <f>+[13]Sample!$D234</f>
        <v>43237</v>
      </c>
      <c r="D241" s="93">
        <f>+[13]Sample!$F234</f>
        <v>7876.5</v>
      </c>
      <c r="E241" s="93">
        <f>+[13]Sample!$P234</f>
        <v>7876.5</v>
      </c>
      <c r="F241" s="247" t="str">
        <f>+[13]Sample!$J234</f>
        <v>Direct Deposit</v>
      </c>
      <c r="G241" s="247">
        <f>+[13]Sample!$G234</f>
        <v>43191</v>
      </c>
      <c r="H241" s="247">
        <f>+[13]Sample!$H234</f>
        <v>43220</v>
      </c>
      <c r="I241" s="247">
        <f t="shared" si="24"/>
        <v>43205.5</v>
      </c>
      <c r="J241" s="247">
        <f>+[13]Sample!$L234</f>
        <v>43262</v>
      </c>
      <c r="K241" s="150">
        <f t="shared" si="25"/>
        <v>57</v>
      </c>
      <c r="L241" s="93">
        <f t="shared" si="26"/>
        <v>448961</v>
      </c>
      <c r="M241" s="247">
        <f>+[13]Sample!$M234</f>
        <v>43262</v>
      </c>
      <c r="N241" s="95">
        <f t="shared" si="27"/>
        <v>0</v>
      </c>
      <c r="O241" s="248">
        <f t="shared" si="28"/>
        <v>0</v>
      </c>
      <c r="P241" s="93"/>
      <c r="Q241" s="33"/>
      <c r="R241" s="33"/>
      <c r="S241" s="33"/>
      <c r="T241" s="33"/>
      <c r="U241" s="33"/>
    </row>
    <row r="242" spans="1:21">
      <c r="A242" s="94">
        <f t="shared" si="23"/>
        <v>234</v>
      </c>
      <c r="B242" s="93" t="str">
        <f>+[13]Sample!$A235</f>
        <v>KENTUCKY ASSOCIATION FOR ECONOMIC DEVELOPMENT</v>
      </c>
      <c r="C242" s="247">
        <f>+[13]Sample!$D235</f>
        <v>42950</v>
      </c>
      <c r="D242" s="93">
        <f>+[13]Sample!$F235</f>
        <v>2500</v>
      </c>
      <c r="E242" s="93">
        <f>+[13]Sample!$P235</f>
        <v>2500</v>
      </c>
      <c r="F242" s="247" t="str">
        <f>+[13]Sample!$J235</f>
        <v>CHECK</v>
      </c>
      <c r="G242" s="247">
        <f>+[13]Sample!$G235</f>
        <v>42950</v>
      </c>
      <c r="H242" s="247">
        <f>+[13]Sample!$H235</f>
        <v>42950</v>
      </c>
      <c r="I242" s="247">
        <f t="shared" si="24"/>
        <v>42950</v>
      </c>
      <c r="J242" s="247">
        <f>+[13]Sample!$L235</f>
        <v>42954</v>
      </c>
      <c r="K242" s="150">
        <f t="shared" si="25"/>
        <v>4</v>
      </c>
      <c r="L242" s="93">
        <f t="shared" si="26"/>
        <v>10000</v>
      </c>
      <c r="M242" s="247">
        <f>+[13]Sample!$M235</f>
        <v>42964</v>
      </c>
      <c r="N242" s="95">
        <f t="shared" si="27"/>
        <v>10</v>
      </c>
      <c r="O242" s="248">
        <f t="shared" si="28"/>
        <v>25000</v>
      </c>
      <c r="P242" s="93"/>
      <c r="Q242" s="33"/>
      <c r="R242" s="33"/>
      <c r="S242" s="33"/>
      <c r="T242" s="33"/>
      <c r="U242" s="33"/>
    </row>
    <row r="243" spans="1:21">
      <c r="A243" s="94">
        <f t="shared" si="23"/>
        <v>235</v>
      </c>
      <c r="B243" s="93" t="str">
        <f>+[13]Sample!$A236</f>
        <v>KING MECHANICAL SPECIALTY INC</v>
      </c>
      <c r="C243" s="247">
        <f>+[13]Sample!$D236</f>
        <v>43088</v>
      </c>
      <c r="D243" s="93">
        <f>+[13]Sample!$F236</f>
        <v>780.98</v>
      </c>
      <c r="E243" s="93">
        <f>+[13]Sample!$P236</f>
        <v>827.84</v>
      </c>
      <c r="F243" s="247" t="str">
        <f>+[13]Sample!$J236</f>
        <v>Direct Deposit</v>
      </c>
      <c r="G243" s="247">
        <f>+[13]Sample!$G236</f>
        <v>43088</v>
      </c>
      <c r="H243" s="247">
        <f>+[13]Sample!$H236</f>
        <v>43088</v>
      </c>
      <c r="I243" s="247">
        <f t="shared" si="24"/>
        <v>43088</v>
      </c>
      <c r="J243" s="247">
        <f>+[13]Sample!$L236</f>
        <v>43116</v>
      </c>
      <c r="K243" s="150">
        <f t="shared" si="25"/>
        <v>28</v>
      </c>
      <c r="L243" s="93">
        <f t="shared" si="26"/>
        <v>23180</v>
      </c>
      <c r="M243" s="247">
        <f>+[13]Sample!$M236</f>
        <v>43116</v>
      </c>
      <c r="N243" s="95">
        <f t="shared" si="27"/>
        <v>0</v>
      </c>
      <c r="O243" s="248">
        <f t="shared" si="28"/>
        <v>0</v>
      </c>
      <c r="P243" s="93"/>
      <c r="Q243" s="33"/>
      <c r="R243" s="33"/>
      <c r="S243" s="33"/>
      <c r="T243" s="33"/>
      <c r="U243" s="33"/>
    </row>
    <row r="244" spans="1:21">
      <c r="A244" s="94">
        <f t="shared" si="23"/>
        <v>236</v>
      </c>
      <c r="B244" s="93" t="str">
        <f>+[13]Sample!$A237</f>
        <v>KOORSEN FIRE AND SECURITY INC</v>
      </c>
      <c r="C244" s="247">
        <f>+[13]Sample!$D237</f>
        <v>43041</v>
      </c>
      <c r="D244" s="93">
        <f>+[13]Sample!$F237</f>
        <v>30</v>
      </c>
      <c r="E244" s="93">
        <f>+[13]Sample!$P237</f>
        <v>30</v>
      </c>
      <c r="F244" s="247" t="str">
        <f>+[13]Sample!$J237</f>
        <v>Direct Deposit</v>
      </c>
      <c r="G244" s="247">
        <f>+[13]Sample!$G237</f>
        <v>43070</v>
      </c>
      <c r="H244" s="247">
        <f>+[13]Sample!$H237</f>
        <v>43100</v>
      </c>
      <c r="I244" s="247">
        <f t="shared" si="24"/>
        <v>43085</v>
      </c>
      <c r="J244" s="247">
        <f>+[13]Sample!$L237</f>
        <v>43076</v>
      </c>
      <c r="K244" s="150">
        <f t="shared" si="25"/>
        <v>-9</v>
      </c>
      <c r="L244" s="93">
        <f t="shared" si="26"/>
        <v>-270</v>
      </c>
      <c r="M244" s="247">
        <f>+[13]Sample!$M237</f>
        <v>43076</v>
      </c>
      <c r="N244" s="95">
        <f t="shared" si="27"/>
        <v>0</v>
      </c>
      <c r="O244" s="248">
        <f t="shared" si="28"/>
        <v>0</v>
      </c>
      <c r="P244" s="93"/>
      <c r="Q244" s="33"/>
      <c r="R244" s="33"/>
      <c r="S244" s="33"/>
      <c r="T244" s="33"/>
      <c r="U244" s="33"/>
    </row>
    <row r="245" spans="1:21">
      <c r="A245" s="94">
        <f t="shared" si="23"/>
        <v>237</v>
      </c>
      <c r="B245" s="93" t="str">
        <f>+[13]Sample!$A238</f>
        <v>KU ENERGY CORPORATION</v>
      </c>
      <c r="C245" s="247">
        <f>+[13]Sample!$D238</f>
        <v>43192</v>
      </c>
      <c r="D245" s="93">
        <f>+[13]Sample!$F238</f>
        <v>34.22</v>
      </c>
      <c r="E245" s="93">
        <f>+[13]Sample!$P238</f>
        <v>34.22</v>
      </c>
      <c r="F245" s="247" t="str">
        <f>+[13]Sample!$J238</f>
        <v>CHECK</v>
      </c>
      <c r="G245" s="247">
        <f>+[13]Sample!$G238</f>
        <v>43162</v>
      </c>
      <c r="H245" s="247">
        <f>+[13]Sample!$H238</f>
        <v>43192</v>
      </c>
      <c r="I245" s="247">
        <f t="shared" si="24"/>
        <v>43177</v>
      </c>
      <c r="J245" s="247">
        <f>+[13]Sample!$L238</f>
        <v>43199</v>
      </c>
      <c r="K245" s="150">
        <f t="shared" si="25"/>
        <v>22</v>
      </c>
      <c r="L245" s="93">
        <f t="shared" si="26"/>
        <v>753</v>
      </c>
      <c r="M245" s="247">
        <f>+[13]Sample!$M238</f>
        <v>43207</v>
      </c>
      <c r="N245" s="95">
        <f t="shared" si="27"/>
        <v>8</v>
      </c>
      <c r="O245" s="248">
        <f t="shared" si="28"/>
        <v>274</v>
      </c>
      <c r="P245" s="93"/>
      <c r="Q245" s="33"/>
      <c r="R245" s="33"/>
      <c r="S245" s="33"/>
      <c r="T245" s="33"/>
      <c r="U245" s="33"/>
    </row>
    <row r="246" spans="1:21">
      <c r="A246" s="94">
        <f t="shared" si="23"/>
        <v>238</v>
      </c>
      <c r="B246" s="93" t="str">
        <f>+[13]Sample!$A239</f>
        <v>KU ENERGY CORPORATION</v>
      </c>
      <c r="C246" s="247">
        <f>+[13]Sample!$D239</f>
        <v>43040</v>
      </c>
      <c r="D246" s="93">
        <f>+[13]Sample!$F239</f>
        <v>35.11</v>
      </c>
      <c r="E246" s="93">
        <f>+[13]Sample!$P239</f>
        <v>35.11</v>
      </c>
      <c r="F246" s="247" t="str">
        <f>+[13]Sample!$J239</f>
        <v>CHECK</v>
      </c>
      <c r="G246" s="247">
        <f>+[13]Sample!$G239</f>
        <v>43010</v>
      </c>
      <c r="H246" s="247">
        <f>+[13]Sample!$H239</f>
        <v>43040</v>
      </c>
      <c r="I246" s="247">
        <f t="shared" si="24"/>
        <v>43025</v>
      </c>
      <c r="J246" s="247">
        <f>+[13]Sample!$L239</f>
        <v>43049</v>
      </c>
      <c r="K246" s="150">
        <f t="shared" si="25"/>
        <v>24</v>
      </c>
      <c r="L246" s="93">
        <f t="shared" si="26"/>
        <v>843</v>
      </c>
      <c r="M246" s="247">
        <f>+[13]Sample!$M239</f>
        <v>43059</v>
      </c>
      <c r="N246" s="95">
        <f t="shared" si="27"/>
        <v>10</v>
      </c>
      <c r="O246" s="248">
        <f t="shared" si="28"/>
        <v>351</v>
      </c>
      <c r="P246" s="93"/>
      <c r="Q246" s="33"/>
      <c r="R246" s="33"/>
      <c r="S246" s="33"/>
      <c r="T246" s="33"/>
      <c r="U246" s="33"/>
    </row>
    <row r="247" spans="1:21">
      <c r="A247" s="94">
        <f t="shared" si="23"/>
        <v>239</v>
      </c>
      <c r="B247" s="93" t="str">
        <f>+[13]Sample!$A240</f>
        <v>KU ENERGY CORPORATION</v>
      </c>
      <c r="C247" s="247">
        <f>+[13]Sample!$D240</f>
        <v>43154</v>
      </c>
      <c r="D247" s="93">
        <f>+[13]Sample!$F240</f>
        <v>89.94</v>
      </c>
      <c r="E247" s="93">
        <f>+[13]Sample!$P240</f>
        <v>89.94</v>
      </c>
      <c r="F247" s="247" t="str">
        <f>+[13]Sample!$J240</f>
        <v>CHECK</v>
      </c>
      <c r="G247" s="247">
        <f>+[13]Sample!$G240</f>
        <v>43124</v>
      </c>
      <c r="H247" s="247">
        <f>+[13]Sample!$H240</f>
        <v>43154</v>
      </c>
      <c r="I247" s="247">
        <f t="shared" si="24"/>
        <v>43139</v>
      </c>
      <c r="J247" s="247">
        <f>+[13]Sample!$L240</f>
        <v>43161</v>
      </c>
      <c r="K247" s="150">
        <f t="shared" si="25"/>
        <v>22</v>
      </c>
      <c r="L247" s="93">
        <f t="shared" si="26"/>
        <v>1979</v>
      </c>
      <c r="M247" s="247">
        <f>+[13]Sample!$M240</f>
        <v>43173</v>
      </c>
      <c r="N247" s="95">
        <f t="shared" si="27"/>
        <v>12</v>
      </c>
      <c r="O247" s="248">
        <f t="shared" si="28"/>
        <v>1079</v>
      </c>
      <c r="P247" s="93"/>
      <c r="Q247" s="33"/>
      <c r="R247" s="33"/>
      <c r="S247" s="33"/>
      <c r="T247" s="33"/>
      <c r="U247" s="33"/>
    </row>
    <row r="248" spans="1:21">
      <c r="A248" s="94">
        <f t="shared" si="23"/>
        <v>240</v>
      </c>
      <c r="B248" s="93" t="str">
        <f>+[13]Sample!$A241</f>
        <v>KU ENERGY CORPORATION</v>
      </c>
      <c r="C248" s="247">
        <f>+[13]Sample!$D241</f>
        <v>42972</v>
      </c>
      <c r="D248" s="93">
        <f>+[13]Sample!$F241</f>
        <v>52.48</v>
      </c>
      <c r="E248" s="93">
        <f>+[13]Sample!$P241</f>
        <v>52.48</v>
      </c>
      <c r="F248" s="247" t="str">
        <f>+[13]Sample!$J241</f>
        <v>CHECK</v>
      </c>
      <c r="G248" s="247">
        <f>+[13]Sample!$G241</f>
        <v>42942</v>
      </c>
      <c r="H248" s="247">
        <f>+[13]Sample!$H241</f>
        <v>42972</v>
      </c>
      <c r="I248" s="247">
        <f t="shared" si="24"/>
        <v>42957</v>
      </c>
      <c r="J248" s="247">
        <f>+[13]Sample!$L241</f>
        <v>42977</v>
      </c>
      <c r="K248" s="150">
        <f t="shared" si="25"/>
        <v>20</v>
      </c>
      <c r="L248" s="93">
        <f t="shared" si="26"/>
        <v>1050</v>
      </c>
      <c r="M248" s="247">
        <f>+[13]Sample!$M241</f>
        <v>42989</v>
      </c>
      <c r="N248" s="95">
        <f t="shared" si="27"/>
        <v>12</v>
      </c>
      <c r="O248" s="248">
        <f t="shared" si="28"/>
        <v>630</v>
      </c>
      <c r="P248" s="93"/>
      <c r="Q248" s="33"/>
      <c r="R248" s="33"/>
      <c r="S248" s="33"/>
      <c r="T248" s="33"/>
      <c r="U248" s="33"/>
    </row>
    <row r="249" spans="1:21">
      <c r="A249" s="94">
        <f t="shared" si="23"/>
        <v>241</v>
      </c>
      <c r="B249" s="93" t="str">
        <f>+[13]Sample!$A242</f>
        <v>KU ENERGY CORPORATION</v>
      </c>
      <c r="C249" s="247">
        <f>+[13]Sample!$D242</f>
        <v>43068</v>
      </c>
      <c r="D249" s="93">
        <f>+[13]Sample!$F242</f>
        <v>50.16</v>
      </c>
      <c r="E249" s="93">
        <f>+[13]Sample!$P242</f>
        <v>50.16</v>
      </c>
      <c r="F249" s="247" t="str">
        <f>+[13]Sample!$J242</f>
        <v>CHECK</v>
      </c>
      <c r="G249" s="247">
        <f>+[13]Sample!$G242</f>
        <v>43038</v>
      </c>
      <c r="H249" s="247">
        <f>+[13]Sample!$H242</f>
        <v>43068</v>
      </c>
      <c r="I249" s="247">
        <f t="shared" si="24"/>
        <v>43053</v>
      </c>
      <c r="J249" s="247">
        <f>+[13]Sample!$L242</f>
        <v>43087</v>
      </c>
      <c r="K249" s="150">
        <f t="shared" si="25"/>
        <v>34</v>
      </c>
      <c r="L249" s="93">
        <f t="shared" si="26"/>
        <v>1705</v>
      </c>
      <c r="M249" s="247">
        <f>+[13]Sample!$M242</f>
        <v>43098</v>
      </c>
      <c r="N249" s="95">
        <f t="shared" si="27"/>
        <v>11</v>
      </c>
      <c r="O249" s="248">
        <f t="shared" si="28"/>
        <v>552</v>
      </c>
      <c r="P249" s="93"/>
      <c r="Q249" s="33"/>
      <c r="R249" s="33"/>
      <c r="S249" s="33"/>
      <c r="T249" s="33"/>
      <c r="U249" s="33"/>
    </row>
    <row r="250" spans="1:21">
      <c r="A250" s="94">
        <f t="shared" si="23"/>
        <v>242</v>
      </c>
      <c r="B250" s="93" t="str">
        <f>+[13]Sample!$A243</f>
        <v>KU ENERGY CORPORATION</v>
      </c>
      <c r="C250" s="247">
        <f>+[13]Sample!$D243</f>
        <v>43056</v>
      </c>
      <c r="D250" s="93">
        <f>+[13]Sample!$F243</f>
        <v>225.92</v>
      </c>
      <c r="E250" s="93">
        <f>+[13]Sample!$P243</f>
        <v>225.92</v>
      </c>
      <c r="F250" s="247" t="str">
        <f>+[13]Sample!$J243</f>
        <v>CHECK</v>
      </c>
      <c r="G250" s="247">
        <f>+[13]Sample!$G243</f>
        <v>43026</v>
      </c>
      <c r="H250" s="247">
        <f>+[13]Sample!$H243</f>
        <v>43054</v>
      </c>
      <c r="I250" s="247">
        <f t="shared" si="24"/>
        <v>43040</v>
      </c>
      <c r="J250" s="247">
        <f>+[13]Sample!$L243</f>
        <v>43070</v>
      </c>
      <c r="K250" s="150">
        <f t="shared" si="25"/>
        <v>30</v>
      </c>
      <c r="L250" s="93">
        <f t="shared" si="26"/>
        <v>6778</v>
      </c>
      <c r="M250" s="247">
        <f>+[13]Sample!$M243</f>
        <v>43082</v>
      </c>
      <c r="N250" s="95">
        <f t="shared" si="27"/>
        <v>12</v>
      </c>
      <c r="O250" s="248">
        <f t="shared" si="28"/>
        <v>2711</v>
      </c>
      <c r="P250" s="93"/>
      <c r="Q250" s="33"/>
      <c r="R250" s="33"/>
      <c r="S250" s="33"/>
      <c r="T250" s="33"/>
      <c r="U250" s="33"/>
    </row>
    <row r="251" spans="1:21">
      <c r="A251" s="94">
        <f t="shared" si="23"/>
        <v>243</v>
      </c>
      <c r="B251" s="93" t="str">
        <f>+[13]Sample!$A244</f>
        <v>KU ENERGY CORPORATION</v>
      </c>
      <c r="C251" s="247">
        <f>+[13]Sample!$D244</f>
        <v>43172</v>
      </c>
      <c r="D251" s="93">
        <f>+[13]Sample!$F244</f>
        <v>37.049999999999997</v>
      </c>
      <c r="E251" s="93">
        <f>+[13]Sample!$P244</f>
        <v>37.049999999999997</v>
      </c>
      <c r="F251" s="247" t="str">
        <f>+[13]Sample!$J244</f>
        <v>CHECK</v>
      </c>
      <c r="G251" s="247">
        <f>+[13]Sample!$G244</f>
        <v>43143</v>
      </c>
      <c r="H251" s="247">
        <f>+[13]Sample!$H244</f>
        <v>43171</v>
      </c>
      <c r="I251" s="247">
        <f t="shared" si="24"/>
        <v>43157</v>
      </c>
      <c r="J251" s="247">
        <f>+[13]Sample!$L244</f>
        <v>43185</v>
      </c>
      <c r="K251" s="150">
        <f t="shared" si="25"/>
        <v>28</v>
      </c>
      <c r="L251" s="93">
        <f t="shared" si="26"/>
        <v>1037</v>
      </c>
      <c r="M251" s="247">
        <f>+[13]Sample!$M244</f>
        <v>43193</v>
      </c>
      <c r="N251" s="95">
        <f t="shared" si="27"/>
        <v>8</v>
      </c>
      <c r="O251" s="248">
        <f t="shared" si="28"/>
        <v>296</v>
      </c>
      <c r="P251" s="93"/>
      <c r="Q251" s="33"/>
      <c r="R251" s="33"/>
      <c r="S251" s="33"/>
      <c r="T251" s="33"/>
      <c r="U251" s="33"/>
    </row>
    <row r="252" spans="1:21">
      <c r="A252" s="94">
        <f t="shared" si="23"/>
        <v>244</v>
      </c>
      <c r="B252" s="93" t="str">
        <f>+[13]Sample!$A245</f>
        <v>KU ENERGY CORPORATION</v>
      </c>
      <c r="C252" s="247">
        <f>+[13]Sample!$D245</f>
        <v>42961</v>
      </c>
      <c r="D252" s="93">
        <f>+[13]Sample!$F245</f>
        <v>38.44</v>
      </c>
      <c r="E252" s="93">
        <f>+[13]Sample!$P245</f>
        <v>38.44</v>
      </c>
      <c r="F252" s="247" t="str">
        <f>+[13]Sample!$J245</f>
        <v>CHECK</v>
      </c>
      <c r="G252" s="247">
        <f>+[13]Sample!$G245</f>
        <v>42929</v>
      </c>
      <c r="H252" s="247">
        <f>+[13]Sample!$H245</f>
        <v>42958</v>
      </c>
      <c r="I252" s="247">
        <f t="shared" si="24"/>
        <v>42943.5</v>
      </c>
      <c r="J252" s="247">
        <f>+[13]Sample!$L245</f>
        <v>42972</v>
      </c>
      <c r="K252" s="150">
        <f t="shared" si="25"/>
        <v>29</v>
      </c>
      <c r="L252" s="93">
        <f t="shared" si="26"/>
        <v>1115</v>
      </c>
      <c r="M252" s="247">
        <f>+[13]Sample!$M245</f>
        <v>42983</v>
      </c>
      <c r="N252" s="95">
        <f t="shared" si="27"/>
        <v>11</v>
      </c>
      <c r="O252" s="248">
        <f t="shared" si="28"/>
        <v>423</v>
      </c>
      <c r="P252" s="93"/>
      <c r="Q252" s="33"/>
      <c r="R252" s="33"/>
      <c r="S252" s="33"/>
      <c r="T252" s="33"/>
      <c r="U252" s="33"/>
    </row>
    <row r="253" spans="1:21">
      <c r="A253" s="94">
        <f t="shared" si="23"/>
        <v>245</v>
      </c>
      <c r="B253" s="93" t="str">
        <f>+[13]Sample!$A246</f>
        <v>KU ENERGY CORPORATION</v>
      </c>
      <c r="C253" s="247">
        <f>+[13]Sample!$D246</f>
        <v>43049</v>
      </c>
      <c r="D253" s="93">
        <f>+[13]Sample!$F246</f>
        <v>38.51</v>
      </c>
      <c r="E253" s="93">
        <f>+[13]Sample!$P246</f>
        <v>38.51</v>
      </c>
      <c r="F253" s="247" t="str">
        <f>+[13]Sample!$J246</f>
        <v>CHECK</v>
      </c>
      <c r="G253" s="247">
        <f>+[13]Sample!$G246</f>
        <v>43021</v>
      </c>
      <c r="H253" s="247">
        <f>+[13]Sample!$H246</f>
        <v>43048</v>
      </c>
      <c r="I253" s="247">
        <f t="shared" si="24"/>
        <v>43034.5</v>
      </c>
      <c r="J253" s="247">
        <f>+[13]Sample!$L246</f>
        <v>43059</v>
      </c>
      <c r="K253" s="150">
        <f t="shared" si="25"/>
        <v>25</v>
      </c>
      <c r="L253" s="93">
        <f t="shared" si="26"/>
        <v>963</v>
      </c>
      <c r="M253" s="247">
        <f>+[13]Sample!$M246</f>
        <v>43069</v>
      </c>
      <c r="N253" s="95">
        <f t="shared" si="27"/>
        <v>10</v>
      </c>
      <c r="O253" s="248">
        <f t="shared" si="28"/>
        <v>385</v>
      </c>
      <c r="P253" s="93"/>
      <c r="Q253" s="33"/>
      <c r="R253" s="33"/>
      <c r="S253" s="33"/>
      <c r="T253" s="33"/>
      <c r="U253" s="33"/>
    </row>
    <row r="254" spans="1:21">
      <c r="A254" s="94">
        <f t="shared" si="23"/>
        <v>246</v>
      </c>
      <c r="B254" s="93" t="str">
        <f>+[13]Sample!$A247</f>
        <v>KU ENERGY CORPORATION</v>
      </c>
      <c r="C254" s="247">
        <f>+[13]Sample!$D247</f>
        <v>43046</v>
      </c>
      <c r="D254" s="93">
        <f>+[13]Sample!$F247</f>
        <v>37.729999999999997</v>
      </c>
      <c r="E254" s="93">
        <f>+[13]Sample!$P247</f>
        <v>37.729999999999997</v>
      </c>
      <c r="F254" s="247" t="str">
        <f>+[13]Sample!$J247</f>
        <v>CHECK</v>
      </c>
      <c r="G254" s="247">
        <f>+[13]Sample!$G247</f>
        <v>43014</v>
      </c>
      <c r="H254" s="247">
        <f>+[13]Sample!$H247</f>
        <v>43045</v>
      </c>
      <c r="I254" s="247">
        <f t="shared" si="24"/>
        <v>43029.5</v>
      </c>
      <c r="J254" s="247">
        <f>+[13]Sample!$L247</f>
        <v>43056</v>
      </c>
      <c r="K254" s="150">
        <f t="shared" si="25"/>
        <v>27</v>
      </c>
      <c r="L254" s="93">
        <f t="shared" si="26"/>
        <v>1019</v>
      </c>
      <c r="M254" s="247">
        <f>+[13]Sample!$M247</f>
        <v>43069</v>
      </c>
      <c r="N254" s="95">
        <f t="shared" si="27"/>
        <v>13</v>
      </c>
      <c r="O254" s="248">
        <f t="shared" si="28"/>
        <v>490</v>
      </c>
      <c r="P254" s="93"/>
      <c r="Q254" s="33"/>
      <c r="R254" s="33"/>
      <c r="S254" s="33"/>
      <c r="T254" s="33"/>
      <c r="U254" s="33"/>
    </row>
    <row r="255" spans="1:21">
      <c r="A255" s="94">
        <f t="shared" si="23"/>
        <v>247</v>
      </c>
      <c r="B255" s="93" t="str">
        <f>+[13]Sample!$A248</f>
        <v>LARRYS CLEANING SERVICE</v>
      </c>
      <c r="C255" s="247">
        <f>+[13]Sample!$D248</f>
        <v>43132</v>
      </c>
      <c r="D255" s="93">
        <f>+[13]Sample!$F248</f>
        <v>700</v>
      </c>
      <c r="E255" s="93">
        <f>+[13]Sample!$P248</f>
        <v>700</v>
      </c>
      <c r="F255" s="247" t="str">
        <f>+[13]Sample!$J248</f>
        <v>CHECK</v>
      </c>
      <c r="G255" s="247">
        <f>+[13]Sample!$G248</f>
        <v>43101</v>
      </c>
      <c r="H255" s="247">
        <f>+[13]Sample!$H248</f>
        <v>43131</v>
      </c>
      <c r="I255" s="247">
        <f t="shared" si="24"/>
        <v>43116</v>
      </c>
      <c r="J255" s="247">
        <f>+[13]Sample!$L248</f>
        <v>43157</v>
      </c>
      <c r="K255" s="150">
        <f t="shared" si="25"/>
        <v>41</v>
      </c>
      <c r="L255" s="93">
        <f t="shared" si="26"/>
        <v>28700</v>
      </c>
      <c r="M255" s="247">
        <f>+[13]Sample!$M248</f>
        <v>43193</v>
      </c>
      <c r="N255" s="95">
        <f t="shared" si="27"/>
        <v>36</v>
      </c>
      <c r="O255" s="248">
        <f t="shared" si="28"/>
        <v>25200</v>
      </c>
      <c r="P255" s="93"/>
      <c r="Q255" s="33"/>
      <c r="R255" s="33"/>
      <c r="S255" s="33"/>
      <c r="T255" s="33"/>
      <c r="U255" s="33"/>
    </row>
    <row r="256" spans="1:21">
      <c r="A256" s="94">
        <f t="shared" si="23"/>
        <v>248</v>
      </c>
      <c r="B256" s="93" t="str">
        <f>+[13]Sample!$A249</f>
        <v>LEBANON WATER WORKS INC</v>
      </c>
      <c r="C256" s="247">
        <f>+[13]Sample!$D249</f>
        <v>43235</v>
      </c>
      <c r="D256" s="93">
        <f>+[13]Sample!$F249</f>
        <v>22.02</v>
      </c>
      <c r="E256" s="93">
        <f>+[13]Sample!$P249</f>
        <v>22.02</v>
      </c>
      <c r="F256" s="247" t="str">
        <f>+[13]Sample!$J249</f>
        <v>CHECK</v>
      </c>
      <c r="G256" s="247">
        <f>+[13]Sample!$G249</f>
        <v>43206</v>
      </c>
      <c r="H256" s="247">
        <f>+[13]Sample!$H249</f>
        <v>43235</v>
      </c>
      <c r="I256" s="247">
        <f t="shared" si="24"/>
        <v>43220.5</v>
      </c>
      <c r="J256" s="247">
        <f>+[13]Sample!$L249</f>
        <v>43259</v>
      </c>
      <c r="K256" s="150">
        <f t="shared" si="25"/>
        <v>39</v>
      </c>
      <c r="L256" s="93">
        <f t="shared" si="26"/>
        <v>859</v>
      </c>
      <c r="M256" s="247">
        <f>+[13]Sample!$M249</f>
        <v>43269</v>
      </c>
      <c r="N256" s="95">
        <f t="shared" si="27"/>
        <v>10</v>
      </c>
      <c r="O256" s="248">
        <f t="shared" si="28"/>
        <v>220</v>
      </c>
      <c r="P256" s="93"/>
      <c r="Q256" s="33"/>
      <c r="R256" s="33"/>
      <c r="S256" s="33"/>
      <c r="T256" s="33"/>
      <c r="U256" s="33"/>
    </row>
    <row r="257" spans="1:21">
      <c r="A257" s="94">
        <f t="shared" si="23"/>
        <v>249</v>
      </c>
      <c r="B257" s="93" t="str">
        <f>+[13]Sample!$A250</f>
        <v>LEE JIMMY D</v>
      </c>
      <c r="C257" s="247">
        <f>+[13]Sample!$D250</f>
        <v>43010</v>
      </c>
      <c r="D257" s="93">
        <f>+[13]Sample!$F250</f>
        <v>600</v>
      </c>
      <c r="E257" s="93">
        <f>+[13]Sample!$P250</f>
        <v>600</v>
      </c>
      <c r="F257" s="247" t="str">
        <f>+[13]Sample!$J250</f>
        <v>CHECK</v>
      </c>
      <c r="G257" s="247">
        <f>+[13]Sample!$G250</f>
        <v>42917</v>
      </c>
      <c r="H257" s="247">
        <f>+[13]Sample!$H250</f>
        <v>43008</v>
      </c>
      <c r="I257" s="247">
        <f t="shared" si="24"/>
        <v>42962.5</v>
      </c>
      <c r="J257" s="247">
        <f>+[13]Sample!$L250</f>
        <v>43019</v>
      </c>
      <c r="K257" s="150">
        <f t="shared" si="25"/>
        <v>57</v>
      </c>
      <c r="L257" s="93">
        <f t="shared" si="26"/>
        <v>34200</v>
      </c>
      <c r="M257" s="247">
        <f>+[13]Sample!$M250</f>
        <v>43026</v>
      </c>
      <c r="N257" s="95">
        <f t="shared" si="27"/>
        <v>7</v>
      </c>
      <c r="O257" s="248">
        <f t="shared" si="28"/>
        <v>4200</v>
      </c>
      <c r="P257" s="93"/>
      <c r="Q257" s="33"/>
      <c r="R257" s="33"/>
      <c r="S257" s="33"/>
      <c r="T257" s="33"/>
      <c r="U257" s="33"/>
    </row>
    <row r="258" spans="1:21">
      <c r="A258" s="94">
        <f t="shared" si="23"/>
        <v>250</v>
      </c>
      <c r="B258" s="93" t="str">
        <f>+[13]Sample!$A251</f>
        <v>LG AND E NATURAL PLAINS ENERGY SVC INC</v>
      </c>
      <c r="C258" s="247">
        <f>+[13]Sample!$D251</f>
        <v>42962</v>
      </c>
      <c r="D258" s="93">
        <f>+[13]Sample!$F251</f>
        <v>37.92</v>
      </c>
      <c r="E258" s="93">
        <f>+[13]Sample!$P251</f>
        <v>37.92</v>
      </c>
      <c r="F258" s="247" t="str">
        <f>+[13]Sample!$J251</f>
        <v>CHECK</v>
      </c>
      <c r="G258" s="247">
        <f>+[13]Sample!$G251</f>
        <v>42930</v>
      </c>
      <c r="H258" s="247">
        <f>+[13]Sample!$H251</f>
        <v>42961</v>
      </c>
      <c r="I258" s="247">
        <f t="shared" si="24"/>
        <v>42945.5</v>
      </c>
      <c r="J258" s="247">
        <f>+[13]Sample!$L251</f>
        <v>42977</v>
      </c>
      <c r="K258" s="150">
        <f t="shared" si="25"/>
        <v>32</v>
      </c>
      <c r="L258" s="93">
        <f t="shared" si="26"/>
        <v>1213</v>
      </c>
      <c r="M258" s="247">
        <f>+[13]Sample!$M251</f>
        <v>42986</v>
      </c>
      <c r="N258" s="95">
        <f t="shared" si="27"/>
        <v>9</v>
      </c>
      <c r="O258" s="248">
        <f t="shared" si="28"/>
        <v>341</v>
      </c>
      <c r="P258" s="93"/>
      <c r="Q258" s="33"/>
      <c r="R258" s="33"/>
      <c r="S258" s="33"/>
      <c r="T258" s="33"/>
      <c r="U258" s="33"/>
    </row>
    <row r="259" spans="1:21">
      <c r="A259" s="94">
        <f t="shared" si="23"/>
        <v>251</v>
      </c>
      <c r="B259" s="93" t="str">
        <f>+[13]Sample!$A252</f>
        <v>LIBERTY PRINTING</v>
      </c>
      <c r="C259" s="247">
        <f>+[13]Sample!$D252</f>
        <v>42996</v>
      </c>
      <c r="D259" s="93">
        <f>+[13]Sample!$F252</f>
        <v>248.31</v>
      </c>
      <c r="E259" s="93">
        <f>+[13]Sample!$P252</f>
        <v>248.31</v>
      </c>
      <c r="F259" s="247" t="str">
        <f>+[13]Sample!$J252</f>
        <v>CHECK</v>
      </c>
      <c r="G259" s="247">
        <f>+[13]Sample!$G252</f>
        <v>42996</v>
      </c>
      <c r="H259" s="247">
        <f>+[13]Sample!$H252</f>
        <v>42996</v>
      </c>
      <c r="I259" s="247">
        <f t="shared" si="24"/>
        <v>42996</v>
      </c>
      <c r="J259" s="247">
        <f>+[13]Sample!$L252</f>
        <v>43021</v>
      </c>
      <c r="K259" s="150">
        <f t="shared" si="25"/>
        <v>25</v>
      </c>
      <c r="L259" s="93">
        <f t="shared" si="26"/>
        <v>6208</v>
      </c>
      <c r="M259" s="247">
        <f>+[13]Sample!$M252</f>
        <v>43035</v>
      </c>
      <c r="N259" s="95">
        <f t="shared" si="27"/>
        <v>14</v>
      </c>
      <c r="O259" s="248">
        <f t="shared" si="28"/>
        <v>3476</v>
      </c>
      <c r="P259" s="93"/>
      <c r="Q259" s="33"/>
      <c r="R259" s="33"/>
      <c r="S259" s="33"/>
      <c r="T259" s="33"/>
      <c r="U259" s="33"/>
    </row>
    <row r="260" spans="1:21">
      <c r="A260" s="94">
        <f t="shared" si="23"/>
        <v>252</v>
      </c>
      <c r="B260" s="93" t="str">
        <f>+[13]Sample!$A253</f>
        <v>LINDON REALTY LLC</v>
      </c>
      <c r="C260" s="247">
        <f>+[13]Sample!$D253</f>
        <v>42948</v>
      </c>
      <c r="D260" s="93">
        <f>+[13]Sample!$F253</f>
        <v>10164</v>
      </c>
      <c r="E260" s="93">
        <f>+[13]Sample!$P253</f>
        <v>1321.32</v>
      </c>
      <c r="F260" s="247" t="str">
        <f>+[13]Sample!$J253</f>
        <v>CHECK</v>
      </c>
      <c r="G260" s="247">
        <f>+[13]Sample!$G253</f>
        <v>42948</v>
      </c>
      <c r="H260" s="247">
        <f>+[13]Sample!$H253</f>
        <v>42978</v>
      </c>
      <c r="I260" s="247">
        <f t="shared" si="24"/>
        <v>42963</v>
      </c>
      <c r="J260" s="247">
        <f>+[13]Sample!$L253</f>
        <v>42949</v>
      </c>
      <c r="K260" s="150">
        <f t="shared" si="25"/>
        <v>-14</v>
      </c>
      <c r="L260" s="93">
        <f t="shared" si="26"/>
        <v>-18498</v>
      </c>
      <c r="M260" s="247">
        <f>+[13]Sample!$M253</f>
        <v>42956</v>
      </c>
      <c r="N260" s="95">
        <f t="shared" si="27"/>
        <v>7</v>
      </c>
      <c r="O260" s="248">
        <f t="shared" si="28"/>
        <v>9249</v>
      </c>
      <c r="P260" s="93"/>
      <c r="Q260" s="33"/>
      <c r="R260" s="33"/>
      <c r="S260" s="33"/>
      <c r="T260" s="33"/>
      <c r="U260" s="33"/>
    </row>
    <row r="261" spans="1:21">
      <c r="A261" s="94">
        <f t="shared" si="23"/>
        <v>253</v>
      </c>
      <c r="B261" s="93" t="str">
        <f>+[13]Sample!$A254</f>
        <v>LINDON REALTY LLC</v>
      </c>
      <c r="C261" s="247">
        <f>+[13]Sample!$D254</f>
        <v>43070</v>
      </c>
      <c r="D261" s="93">
        <f>+[13]Sample!$F254</f>
        <v>10164</v>
      </c>
      <c r="E261" s="93">
        <f>+[13]Sample!$P254</f>
        <v>1321.32</v>
      </c>
      <c r="F261" s="247" t="str">
        <f>+[13]Sample!$J254</f>
        <v>CHECK</v>
      </c>
      <c r="G261" s="247">
        <f>+[13]Sample!$G254</f>
        <v>43070</v>
      </c>
      <c r="H261" s="247">
        <f>+[13]Sample!$H254</f>
        <v>43100</v>
      </c>
      <c r="I261" s="247">
        <f t="shared" si="24"/>
        <v>43085</v>
      </c>
      <c r="J261" s="247">
        <f>+[13]Sample!$L254</f>
        <v>43070</v>
      </c>
      <c r="K261" s="150">
        <f t="shared" si="25"/>
        <v>-15</v>
      </c>
      <c r="L261" s="93">
        <f t="shared" si="26"/>
        <v>-19820</v>
      </c>
      <c r="M261" s="247">
        <f>+[13]Sample!$M254</f>
        <v>43080</v>
      </c>
      <c r="N261" s="95">
        <f t="shared" si="27"/>
        <v>10</v>
      </c>
      <c r="O261" s="248">
        <f t="shared" si="28"/>
        <v>13213</v>
      </c>
      <c r="P261" s="93"/>
      <c r="Q261" s="33"/>
      <c r="R261" s="33"/>
      <c r="S261" s="33"/>
      <c r="T261" s="33"/>
      <c r="U261" s="33"/>
    </row>
    <row r="262" spans="1:21">
      <c r="A262" s="94">
        <f t="shared" si="23"/>
        <v>254</v>
      </c>
      <c r="B262" s="93" t="str">
        <f>+[13]Sample!$A255</f>
        <v>LINDON REALTY LLC</v>
      </c>
      <c r="C262" s="247">
        <f>+[13]Sample!$D255</f>
        <v>42917</v>
      </c>
      <c r="D262" s="93">
        <f>+[13]Sample!$F255</f>
        <v>10164</v>
      </c>
      <c r="E262" s="93">
        <f>+[13]Sample!$P255</f>
        <v>1321.32</v>
      </c>
      <c r="F262" s="247" t="str">
        <f>+[13]Sample!$J255</f>
        <v>CHECK</v>
      </c>
      <c r="G262" s="247">
        <f>+[13]Sample!$G255</f>
        <v>42917</v>
      </c>
      <c r="H262" s="247">
        <f>+[13]Sample!$H255</f>
        <v>42947</v>
      </c>
      <c r="I262" s="247">
        <f t="shared" si="24"/>
        <v>42932</v>
      </c>
      <c r="J262" s="247">
        <f>+[13]Sample!$L255</f>
        <v>42919</v>
      </c>
      <c r="K262" s="150">
        <f t="shared" si="25"/>
        <v>-13</v>
      </c>
      <c r="L262" s="93">
        <f t="shared" si="26"/>
        <v>-17177</v>
      </c>
      <c r="M262" s="247">
        <f>+[13]Sample!$M255</f>
        <v>42928</v>
      </c>
      <c r="N262" s="95">
        <f t="shared" si="27"/>
        <v>9</v>
      </c>
      <c r="O262" s="248">
        <f t="shared" si="28"/>
        <v>11892</v>
      </c>
      <c r="P262" s="93"/>
      <c r="Q262" s="33"/>
      <c r="R262" s="33"/>
      <c r="S262" s="33"/>
      <c r="T262" s="33"/>
      <c r="U262" s="33"/>
    </row>
    <row r="263" spans="1:21">
      <c r="A263" s="94">
        <f t="shared" si="23"/>
        <v>255</v>
      </c>
      <c r="B263" s="93" t="str">
        <f>+[13]Sample!$A256</f>
        <v>LOGANS INC</v>
      </c>
      <c r="C263" s="247">
        <f>+[13]Sample!$D256</f>
        <v>43045</v>
      </c>
      <c r="D263" s="93">
        <f>+[13]Sample!$F256</f>
        <v>75.739999999999995</v>
      </c>
      <c r="E263" s="93">
        <f>+[13]Sample!$P256</f>
        <v>75.739999999999995</v>
      </c>
      <c r="F263" s="247" t="str">
        <f>+[13]Sample!$J256</f>
        <v>CHECK</v>
      </c>
      <c r="G263" s="247">
        <f>+[13]Sample!$G256</f>
        <v>43045</v>
      </c>
      <c r="H263" s="247">
        <f>+[13]Sample!$H256</f>
        <v>43045</v>
      </c>
      <c r="I263" s="247">
        <f t="shared" si="24"/>
        <v>43045</v>
      </c>
      <c r="J263" s="247">
        <f>+[13]Sample!$L256</f>
        <v>43070</v>
      </c>
      <c r="K263" s="150">
        <f t="shared" si="25"/>
        <v>25</v>
      </c>
      <c r="L263" s="93">
        <f t="shared" si="26"/>
        <v>1894</v>
      </c>
      <c r="M263" s="247">
        <f>+[13]Sample!$M256</f>
        <v>43081</v>
      </c>
      <c r="N263" s="95">
        <f t="shared" si="27"/>
        <v>11</v>
      </c>
      <c r="O263" s="248">
        <f t="shared" si="28"/>
        <v>833</v>
      </c>
      <c r="P263" s="93"/>
      <c r="Q263" s="33"/>
      <c r="R263" s="33"/>
      <c r="S263" s="33"/>
      <c r="T263" s="33"/>
      <c r="U263" s="33"/>
    </row>
    <row r="264" spans="1:21">
      <c r="A264" s="94">
        <f t="shared" si="23"/>
        <v>256</v>
      </c>
      <c r="B264" s="93" t="str">
        <f>+[13]Sample!$A257</f>
        <v>LOGANS INC</v>
      </c>
      <c r="C264" s="247">
        <f>+[13]Sample!$D257</f>
        <v>43101</v>
      </c>
      <c r="D264" s="93">
        <f>+[13]Sample!$F257</f>
        <v>75.739999999999995</v>
      </c>
      <c r="E264" s="93">
        <f>+[13]Sample!$P257</f>
        <v>75.739999999999995</v>
      </c>
      <c r="F264" s="247" t="str">
        <f>+[13]Sample!$J257</f>
        <v>CHECK</v>
      </c>
      <c r="G264" s="247">
        <f>+[13]Sample!$G257</f>
        <v>43101</v>
      </c>
      <c r="H264" s="247">
        <f>+[13]Sample!$H257</f>
        <v>43101</v>
      </c>
      <c r="I264" s="247">
        <f t="shared" si="24"/>
        <v>43101</v>
      </c>
      <c r="J264" s="247">
        <f>+[13]Sample!$L257</f>
        <v>43199</v>
      </c>
      <c r="K264" s="150">
        <f t="shared" si="25"/>
        <v>98</v>
      </c>
      <c r="L264" s="93">
        <f t="shared" si="26"/>
        <v>7423</v>
      </c>
      <c r="M264" s="247">
        <f>+[13]Sample!$M257</f>
        <v>43206</v>
      </c>
      <c r="N264" s="95">
        <f t="shared" si="27"/>
        <v>7</v>
      </c>
      <c r="O264" s="248">
        <f t="shared" si="28"/>
        <v>530</v>
      </c>
      <c r="P264" s="93"/>
      <c r="Q264" s="33"/>
      <c r="R264" s="33"/>
      <c r="S264" s="33"/>
      <c r="T264" s="33"/>
      <c r="U264" s="33"/>
    </row>
    <row r="265" spans="1:21">
      <c r="A265" s="94">
        <f t="shared" si="23"/>
        <v>257</v>
      </c>
      <c r="B265" s="93" t="str">
        <f>+[13]Sample!$A258</f>
        <v>MADISONVILLE MESSENGER</v>
      </c>
      <c r="C265" s="247">
        <f>+[13]Sample!$D258</f>
        <v>43226</v>
      </c>
      <c r="D265" s="93">
        <f>+[13]Sample!$F258</f>
        <v>620</v>
      </c>
      <c r="E265" s="93">
        <f>+[13]Sample!$P258</f>
        <v>620</v>
      </c>
      <c r="F265" s="247" t="str">
        <f>+[13]Sample!$J258</f>
        <v>CHECK</v>
      </c>
      <c r="G265" s="247">
        <f>+[13]Sample!$G258</f>
        <v>43209</v>
      </c>
      <c r="H265" s="247">
        <f>+[13]Sample!$H258</f>
        <v>43209</v>
      </c>
      <c r="I265" s="247">
        <f t="shared" si="24"/>
        <v>43209</v>
      </c>
      <c r="J265" s="247">
        <f>+[13]Sample!$L258</f>
        <v>43234</v>
      </c>
      <c r="K265" s="150">
        <f t="shared" si="25"/>
        <v>25</v>
      </c>
      <c r="L265" s="93">
        <f t="shared" si="26"/>
        <v>15500</v>
      </c>
      <c r="M265" s="247">
        <f>+[13]Sample!$M258</f>
        <v>43241</v>
      </c>
      <c r="N265" s="95">
        <f t="shared" si="27"/>
        <v>7</v>
      </c>
      <c r="O265" s="248">
        <f t="shared" si="28"/>
        <v>4340</v>
      </c>
      <c r="P265" s="93"/>
      <c r="Q265" s="33"/>
      <c r="R265" s="33"/>
      <c r="S265" s="33"/>
      <c r="T265" s="33"/>
      <c r="U265" s="33"/>
    </row>
    <row r="266" spans="1:21">
      <c r="A266" s="94">
        <f t="shared" ref="A266:A271" si="29">1+A265</f>
        <v>258</v>
      </c>
      <c r="B266" s="93" t="str">
        <f>+[13]Sample!$A259</f>
        <v>MADISONVILLE MUNICIPAL UTILITIES</v>
      </c>
      <c r="C266" s="247">
        <f>+[13]Sample!$D259</f>
        <v>42949</v>
      </c>
      <c r="D266" s="93">
        <f>+[13]Sample!$F259</f>
        <v>33.78</v>
      </c>
      <c r="E266" s="93">
        <f>+[13]Sample!$P259</f>
        <v>33.78</v>
      </c>
      <c r="F266" s="247" t="str">
        <f>+[13]Sample!$J259</f>
        <v>CHECK</v>
      </c>
      <c r="G266" s="247">
        <f>+[13]Sample!$G259</f>
        <v>42921</v>
      </c>
      <c r="H266" s="247">
        <f>+[13]Sample!$H259</f>
        <v>42949</v>
      </c>
      <c r="I266" s="247">
        <f t="shared" ref="I266:I293" si="30">IF(H266&lt;1," ",(((H266-G266)/2)+G266))</f>
        <v>42935</v>
      </c>
      <c r="J266" s="247">
        <f>+[13]Sample!$L259</f>
        <v>42965</v>
      </c>
      <c r="K266" s="150">
        <f t="shared" ref="K266:K293" si="31">(ROUND(IF(H266&lt;1,J266-C266,J266-I266),0))</f>
        <v>30</v>
      </c>
      <c r="L266" s="93">
        <f t="shared" ref="L266:L293" si="32">ROUND(K266*E266,0)</f>
        <v>1013</v>
      </c>
      <c r="M266" s="247">
        <f>+[13]Sample!$M259</f>
        <v>42976</v>
      </c>
      <c r="N266" s="95">
        <f t="shared" ref="N266:N329" si="33">IF(M266="",0,M266-J266)</f>
        <v>11</v>
      </c>
      <c r="O266" s="248">
        <f t="shared" ref="O266:O329" si="34">ROUND(+N266*E266,0)</f>
        <v>372</v>
      </c>
      <c r="P266" s="93"/>
      <c r="Q266" s="33"/>
      <c r="R266" s="33"/>
      <c r="S266" s="33"/>
      <c r="T266" s="33"/>
      <c r="U266" s="33"/>
    </row>
    <row r="267" spans="1:21">
      <c r="A267" s="94">
        <f t="shared" si="29"/>
        <v>259</v>
      </c>
      <c r="B267" s="93" t="str">
        <f>+[13]Sample!$A260</f>
        <v>MADISONVILLE MUNICIPAL UTILITIES</v>
      </c>
      <c r="C267" s="247">
        <f>+[13]Sample!$D260</f>
        <v>42907</v>
      </c>
      <c r="D267" s="93">
        <f>+[13]Sample!$F260</f>
        <v>93.13</v>
      </c>
      <c r="E267" s="93">
        <f>+[13]Sample!$P260</f>
        <v>93.13</v>
      </c>
      <c r="F267" s="247" t="str">
        <f>+[13]Sample!$J260</f>
        <v>CHECK</v>
      </c>
      <c r="G267" s="247">
        <f>+[13]Sample!$G260</f>
        <v>42874</v>
      </c>
      <c r="H267" s="247">
        <f>+[13]Sample!$H260</f>
        <v>42907</v>
      </c>
      <c r="I267" s="247">
        <f t="shared" si="30"/>
        <v>42890.5</v>
      </c>
      <c r="J267" s="247">
        <f>+[13]Sample!$L260</f>
        <v>42930</v>
      </c>
      <c r="K267" s="150">
        <f t="shared" si="31"/>
        <v>40</v>
      </c>
      <c r="L267" s="93">
        <f t="shared" si="32"/>
        <v>3725</v>
      </c>
      <c r="M267" s="247">
        <f>+[13]Sample!$M260</f>
        <v>42935</v>
      </c>
      <c r="N267" s="95">
        <f t="shared" si="33"/>
        <v>5</v>
      </c>
      <c r="O267" s="248">
        <f t="shared" si="34"/>
        <v>466</v>
      </c>
      <c r="P267" s="93"/>
      <c r="Q267" s="33"/>
      <c r="R267" s="33"/>
      <c r="S267" s="33"/>
      <c r="T267" s="33"/>
      <c r="U267" s="33"/>
    </row>
    <row r="268" spans="1:21">
      <c r="A268" s="94">
        <f t="shared" si="29"/>
        <v>260</v>
      </c>
      <c r="B268" s="93" t="str">
        <f>+[13]Sample!$A261</f>
        <v>MAGNOLIA RIVER SERVICES INC</v>
      </c>
      <c r="C268" s="247">
        <f>+[13]Sample!$D261</f>
        <v>43201</v>
      </c>
      <c r="D268" s="93">
        <f>+[13]Sample!$F261</f>
        <v>1359.75</v>
      </c>
      <c r="E268" s="93">
        <f>+[13]Sample!$P261</f>
        <v>1359.75</v>
      </c>
      <c r="F268" s="247" t="str">
        <f>+[13]Sample!$J261</f>
        <v>Direct Deposit</v>
      </c>
      <c r="G268" s="247">
        <f>+[13]Sample!$G261</f>
        <v>43192</v>
      </c>
      <c r="H268" s="247">
        <f>+[13]Sample!$H261</f>
        <v>43196</v>
      </c>
      <c r="I268" s="247">
        <f t="shared" si="30"/>
        <v>43194</v>
      </c>
      <c r="J268" s="247">
        <f>+[13]Sample!$L261</f>
        <v>43227</v>
      </c>
      <c r="K268" s="150">
        <f t="shared" si="31"/>
        <v>33</v>
      </c>
      <c r="L268" s="93">
        <f t="shared" si="32"/>
        <v>44872</v>
      </c>
      <c r="M268" s="247">
        <f>+[13]Sample!$M261</f>
        <v>43227</v>
      </c>
      <c r="N268" s="95">
        <f t="shared" si="33"/>
        <v>0</v>
      </c>
      <c r="O268" s="248">
        <f t="shared" si="34"/>
        <v>0</v>
      </c>
      <c r="P268" s="93"/>
      <c r="Q268" s="33"/>
      <c r="R268" s="33"/>
      <c r="S268" s="33"/>
      <c r="T268" s="33"/>
      <c r="U268" s="33"/>
    </row>
    <row r="269" spans="1:21">
      <c r="A269" s="94">
        <f t="shared" si="29"/>
        <v>261</v>
      </c>
      <c r="B269" s="93" t="str">
        <f>+[13]Sample!$A262</f>
        <v>MAGNOLIA RIVER SERVICES INC</v>
      </c>
      <c r="C269" s="247">
        <f>+[13]Sample!$D262</f>
        <v>43222</v>
      </c>
      <c r="D269" s="93">
        <f>+[13]Sample!$F262</f>
        <v>7739.05</v>
      </c>
      <c r="E269" s="93">
        <f>+[13]Sample!$P262</f>
        <v>7739.05</v>
      </c>
      <c r="F269" s="247" t="str">
        <f>+[13]Sample!$J262</f>
        <v>Direct Deposit</v>
      </c>
      <c r="G269" s="247">
        <f>+[13]Sample!$G262</f>
        <v>43181</v>
      </c>
      <c r="H269" s="247">
        <f>+[13]Sample!$H262</f>
        <v>43217</v>
      </c>
      <c r="I269" s="247">
        <f t="shared" si="30"/>
        <v>43199</v>
      </c>
      <c r="J269" s="247">
        <f>+[13]Sample!$L262</f>
        <v>43249</v>
      </c>
      <c r="K269" s="150">
        <f t="shared" si="31"/>
        <v>50</v>
      </c>
      <c r="L269" s="93">
        <f t="shared" si="32"/>
        <v>386953</v>
      </c>
      <c r="M269" s="247">
        <f>+[13]Sample!$M262</f>
        <v>43249</v>
      </c>
      <c r="N269" s="95">
        <f t="shared" si="33"/>
        <v>0</v>
      </c>
      <c r="O269" s="248">
        <f t="shared" si="34"/>
        <v>0</v>
      </c>
      <c r="P269" s="93"/>
      <c r="Q269" s="33"/>
      <c r="R269" s="33"/>
      <c r="S269" s="33"/>
      <c r="T269" s="33"/>
      <c r="U269" s="33"/>
    </row>
    <row r="270" spans="1:21">
      <c r="A270" s="94">
        <f t="shared" si="29"/>
        <v>262</v>
      </c>
      <c r="B270" s="93" t="str">
        <f>+[13]Sample!$A263</f>
        <v>MAGNOLIA RIVER SERVICES INC</v>
      </c>
      <c r="C270" s="247">
        <f>+[13]Sample!$D263</f>
        <v>43243</v>
      </c>
      <c r="D270" s="93">
        <f>+[13]Sample!$F263</f>
        <v>1238.25</v>
      </c>
      <c r="E270" s="93">
        <f>+[13]Sample!$P263</f>
        <v>1238.25</v>
      </c>
      <c r="F270" s="247" t="str">
        <f>+[13]Sample!$J263</f>
        <v>Direct Deposit</v>
      </c>
      <c r="G270" s="247">
        <f>+[13]Sample!$G263</f>
        <v>43234</v>
      </c>
      <c r="H270" s="247">
        <f>+[13]Sample!$H263</f>
        <v>43238</v>
      </c>
      <c r="I270" s="247">
        <f t="shared" si="30"/>
        <v>43236</v>
      </c>
      <c r="J270" s="247">
        <f>+[13]Sample!$L263</f>
        <v>43269</v>
      </c>
      <c r="K270" s="150">
        <f t="shared" si="31"/>
        <v>33</v>
      </c>
      <c r="L270" s="93">
        <f t="shared" si="32"/>
        <v>40862</v>
      </c>
      <c r="M270" s="247">
        <f>+[13]Sample!$M263</f>
        <v>43269</v>
      </c>
      <c r="N270" s="95">
        <f t="shared" si="33"/>
        <v>0</v>
      </c>
      <c r="O270" s="248">
        <f t="shared" si="34"/>
        <v>0</v>
      </c>
      <c r="P270" s="93"/>
      <c r="Q270" s="33"/>
      <c r="R270" s="33"/>
      <c r="S270" s="33"/>
      <c r="T270" s="33"/>
      <c r="U270" s="33"/>
    </row>
    <row r="271" spans="1:21">
      <c r="A271" s="94">
        <f t="shared" si="29"/>
        <v>263</v>
      </c>
      <c r="B271" s="93" t="str">
        <f>+[13]Sample!$A264</f>
        <v>MARIAHS</v>
      </c>
      <c r="C271" s="247">
        <f>+[13]Sample!$D264</f>
        <v>43075</v>
      </c>
      <c r="D271" s="93">
        <f>+[13]Sample!$F264</f>
        <v>821.46</v>
      </c>
      <c r="E271" s="93">
        <f>+[13]Sample!$P264</f>
        <v>821.46</v>
      </c>
      <c r="F271" s="247" t="str">
        <f>+[13]Sample!$J264</f>
        <v>CHECK</v>
      </c>
      <c r="G271" s="247">
        <f>+[13]Sample!$G264</f>
        <v>43075</v>
      </c>
      <c r="H271" s="247">
        <f>+[13]Sample!$H264</f>
        <v>43075</v>
      </c>
      <c r="I271" s="247">
        <f t="shared" si="30"/>
        <v>43075</v>
      </c>
      <c r="J271" s="247">
        <f>+[13]Sample!$L264</f>
        <v>43102</v>
      </c>
      <c r="K271" s="150">
        <f t="shared" si="31"/>
        <v>27</v>
      </c>
      <c r="L271" s="93">
        <f t="shared" si="32"/>
        <v>22179</v>
      </c>
      <c r="M271" s="247">
        <f>+[13]Sample!$M264</f>
        <v>43109</v>
      </c>
      <c r="N271" s="95">
        <f t="shared" si="33"/>
        <v>7</v>
      </c>
      <c r="O271" s="248">
        <f t="shared" si="34"/>
        <v>5750</v>
      </c>
      <c r="P271" s="93"/>
      <c r="Q271" s="33"/>
      <c r="R271" s="33"/>
      <c r="S271" s="33"/>
      <c r="T271" s="33"/>
      <c r="U271" s="33"/>
    </row>
    <row r="272" spans="1:21">
      <c r="A272" s="94">
        <v>264</v>
      </c>
      <c r="B272" s="93" t="str">
        <f>+[13]Sample!$A265</f>
        <v>MARTIN CONTRACTING INC</v>
      </c>
      <c r="C272" s="247">
        <f>+[13]Sample!$D265</f>
        <v>43180</v>
      </c>
      <c r="D272" s="93">
        <f>+[13]Sample!$F265</f>
        <v>875</v>
      </c>
      <c r="E272" s="93">
        <f>+[13]Sample!$P265</f>
        <v>875</v>
      </c>
      <c r="F272" s="247" t="str">
        <f>+[13]Sample!$J265</f>
        <v>Direct Deposit</v>
      </c>
      <c r="G272" s="247">
        <f>+[13]Sample!$G265</f>
        <v>43172</v>
      </c>
      <c r="H272" s="247">
        <f>+[13]Sample!$H265</f>
        <v>43174</v>
      </c>
      <c r="I272" s="247">
        <f t="shared" si="30"/>
        <v>43173</v>
      </c>
      <c r="J272" s="247">
        <f>+[13]Sample!$L265</f>
        <v>43186</v>
      </c>
      <c r="K272" s="150">
        <f t="shared" si="31"/>
        <v>13</v>
      </c>
      <c r="L272" s="93">
        <f t="shared" si="32"/>
        <v>11375</v>
      </c>
      <c r="M272" s="247">
        <f>+[13]Sample!$M265</f>
        <v>43186</v>
      </c>
      <c r="N272" s="95">
        <f t="shared" si="33"/>
        <v>0</v>
      </c>
      <c r="O272" s="248">
        <f t="shared" si="34"/>
        <v>0</v>
      </c>
      <c r="P272" s="93"/>
      <c r="Q272" s="33"/>
      <c r="R272" s="33"/>
      <c r="S272" s="33"/>
      <c r="T272" s="33"/>
      <c r="U272" s="33"/>
    </row>
    <row r="273" spans="1:21">
      <c r="A273" s="94">
        <v>265</v>
      </c>
      <c r="B273" s="93" t="str">
        <f>+[13]Sample!$A266</f>
        <v>MARTIN CONTRACTING INC</v>
      </c>
      <c r="C273" s="247">
        <f>+[13]Sample!$D266</f>
        <v>43209</v>
      </c>
      <c r="D273" s="93">
        <f>+[13]Sample!$F266</f>
        <v>1435</v>
      </c>
      <c r="E273" s="93">
        <f>+[13]Sample!$P266</f>
        <v>1435</v>
      </c>
      <c r="F273" s="247" t="str">
        <f>+[13]Sample!$J266</f>
        <v>Direct Deposit</v>
      </c>
      <c r="G273" s="247">
        <f>+[13]Sample!$G266</f>
        <v>43199</v>
      </c>
      <c r="H273" s="247">
        <f>+[13]Sample!$H266</f>
        <v>43203</v>
      </c>
      <c r="I273" s="247">
        <f t="shared" si="30"/>
        <v>43201</v>
      </c>
      <c r="J273" s="247">
        <f>+[13]Sample!$L266</f>
        <v>43221</v>
      </c>
      <c r="K273" s="150">
        <f t="shared" si="31"/>
        <v>20</v>
      </c>
      <c r="L273" s="93">
        <f t="shared" si="32"/>
        <v>28700</v>
      </c>
      <c r="M273" s="247">
        <f>+[13]Sample!$M266</f>
        <v>43221</v>
      </c>
      <c r="N273" s="95">
        <f t="shared" si="33"/>
        <v>0</v>
      </c>
      <c r="O273" s="248">
        <f t="shared" si="34"/>
        <v>0</v>
      </c>
      <c r="P273" s="93"/>
      <c r="Q273" s="33"/>
      <c r="R273" s="33"/>
      <c r="S273" s="33"/>
      <c r="T273" s="33"/>
      <c r="U273" s="33"/>
    </row>
    <row r="274" spans="1:21">
      <c r="A274" s="94">
        <v>266</v>
      </c>
      <c r="B274" s="93" t="str">
        <f>+[13]Sample!$A267</f>
        <v>MASTER CONTROLS INC</v>
      </c>
      <c r="C274" s="247">
        <f>+[13]Sample!$D267</f>
        <v>43115</v>
      </c>
      <c r="D274" s="93">
        <f>+[13]Sample!$F267</f>
        <v>2618.9499999999998</v>
      </c>
      <c r="E274" s="93">
        <f>+[13]Sample!$P267</f>
        <v>2776.09</v>
      </c>
      <c r="F274" s="247" t="str">
        <f>+[13]Sample!$J267</f>
        <v>CHECK</v>
      </c>
      <c r="G274" s="247">
        <f>+[13]Sample!$G267</f>
        <v>43111</v>
      </c>
      <c r="H274" s="247">
        <f>+[13]Sample!$H267</f>
        <v>43111</v>
      </c>
      <c r="I274" s="247">
        <f t="shared" si="30"/>
        <v>43111</v>
      </c>
      <c r="J274" s="247">
        <f>+[13]Sample!$L267</f>
        <v>43140</v>
      </c>
      <c r="K274" s="150">
        <f t="shared" si="31"/>
        <v>29</v>
      </c>
      <c r="L274" s="93">
        <f t="shared" si="32"/>
        <v>80507</v>
      </c>
      <c r="M274" s="247">
        <f>+[13]Sample!$M267</f>
        <v>43152</v>
      </c>
      <c r="N274" s="95">
        <f t="shared" si="33"/>
        <v>12</v>
      </c>
      <c r="O274" s="248">
        <f t="shared" si="34"/>
        <v>33313</v>
      </c>
      <c r="P274" s="93"/>
      <c r="Q274" s="33"/>
      <c r="R274" s="33"/>
      <c r="S274" s="33"/>
      <c r="T274" s="33"/>
      <c r="U274" s="33"/>
    </row>
    <row r="275" spans="1:21">
      <c r="A275" s="94">
        <v>267</v>
      </c>
      <c r="B275" s="93" t="str">
        <f>+[13]Sample!$A268</f>
        <v>MASTERCRAFT PRINTED PRODUCTS AND SERVICES INC</v>
      </c>
      <c r="C275" s="247">
        <f>+[13]Sample!$D268</f>
        <v>42905</v>
      </c>
      <c r="D275" s="93">
        <f>+[13]Sample!$F268</f>
        <v>148.53</v>
      </c>
      <c r="E275" s="93">
        <f>+[13]Sample!$P268</f>
        <v>148.53</v>
      </c>
      <c r="F275" s="247" t="str">
        <f>+[13]Sample!$J268</f>
        <v>Direct Deposit</v>
      </c>
      <c r="G275" s="247">
        <f>+[13]Sample!$G268</f>
        <v>42902</v>
      </c>
      <c r="H275" s="247">
        <f>+[13]Sample!$H268</f>
        <v>42902</v>
      </c>
      <c r="I275" s="247">
        <f t="shared" si="30"/>
        <v>42902</v>
      </c>
      <c r="J275" s="247">
        <f>+[13]Sample!$L268</f>
        <v>42930</v>
      </c>
      <c r="K275" s="150">
        <f t="shared" si="31"/>
        <v>28</v>
      </c>
      <c r="L275" s="93">
        <f t="shared" si="32"/>
        <v>4159</v>
      </c>
      <c r="M275" s="247">
        <f>+[13]Sample!$M268</f>
        <v>42930</v>
      </c>
      <c r="N275" s="95">
        <f t="shared" si="33"/>
        <v>0</v>
      </c>
      <c r="O275" s="248">
        <f t="shared" si="34"/>
        <v>0</v>
      </c>
      <c r="P275" s="93"/>
      <c r="Q275" s="33"/>
      <c r="R275" s="33"/>
      <c r="S275" s="33"/>
      <c r="T275" s="33"/>
      <c r="U275" s="33"/>
    </row>
    <row r="276" spans="1:21">
      <c r="A276" s="94">
        <v>268</v>
      </c>
      <c r="B276" s="93" t="str">
        <f>+[13]Sample!$A269</f>
        <v>MASTERCRAFT PRINTED PRODUCTS AND SERVICES INC</v>
      </c>
      <c r="C276" s="247">
        <f>+[13]Sample!$D269</f>
        <v>43146</v>
      </c>
      <c r="D276" s="93">
        <f>+[13]Sample!$F269</f>
        <v>50.11</v>
      </c>
      <c r="E276" s="93">
        <f>+[13]Sample!$P269</f>
        <v>53.12</v>
      </c>
      <c r="F276" s="247" t="str">
        <f>+[13]Sample!$J269</f>
        <v>Direct Deposit</v>
      </c>
      <c r="G276" s="247">
        <f>+[13]Sample!$G269</f>
        <v>43145</v>
      </c>
      <c r="H276" s="247">
        <f>+[13]Sample!$H269</f>
        <v>43145</v>
      </c>
      <c r="I276" s="247">
        <f t="shared" si="30"/>
        <v>43145</v>
      </c>
      <c r="J276" s="247">
        <f>+[13]Sample!$L269</f>
        <v>43175</v>
      </c>
      <c r="K276" s="150">
        <f t="shared" si="31"/>
        <v>30</v>
      </c>
      <c r="L276" s="93">
        <f t="shared" si="32"/>
        <v>1594</v>
      </c>
      <c r="M276" s="247">
        <f>+[13]Sample!$M269</f>
        <v>43175</v>
      </c>
      <c r="N276" s="95">
        <f t="shared" si="33"/>
        <v>0</v>
      </c>
      <c r="O276" s="248">
        <f t="shared" si="34"/>
        <v>0</v>
      </c>
      <c r="P276" s="93"/>
      <c r="Q276" s="33"/>
      <c r="R276" s="33"/>
      <c r="S276" s="33"/>
      <c r="T276" s="33"/>
      <c r="U276" s="33"/>
    </row>
    <row r="277" spans="1:21">
      <c r="A277" s="94">
        <v>269</v>
      </c>
      <c r="B277" s="93" t="str">
        <f>+[13]Sample!$A270</f>
        <v>Mattingly, Patrick T (Pat)</v>
      </c>
      <c r="C277" s="247">
        <f>+[13]Sample!$D270</f>
        <v>42944</v>
      </c>
      <c r="D277" s="93">
        <f>+[13]Sample!$F270</f>
        <v>188.9</v>
      </c>
      <c r="E277" s="93">
        <f>+[13]Sample!$P270</f>
        <v>87.46</v>
      </c>
      <c r="F277" s="247" t="str">
        <f>+[13]Sample!$J270</f>
        <v>Direct Deposit</v>
      </c>
      <c r="G277" s="247">
        <f>+[13]Sample!$G270</f>
        <v>42921</v>
      </c>
      <c r="H277" s="247">
        <f>+[13]Sample!$H270</f>
        <v>42941</v>
      </c>
      <c r="I277" s="247">
        <f t="shared" si="30"/>
        <v>42931</v>
      </c>
      <c r="J277" s="247">
        <f>+[13]Sample!$L270</f>
        <v>42947</v>
      </c>
      <c r="K277" s="150">
        <f t="shared" si="31"/>
        <v>16</v>
      </c>
      <c r="L277" s="93">
        <f t="shared" si="32"/>
        <v>1399</v>
      </c>
      <c r="M277" s="247">
        <f>+[13]Sample!$M270</f>
        <v>42947</v>
      </c>
      <c r="N277" s="95">
        <f t="shared" si="33"/>
        <v>0</v>
      </c>
      <c r="O277" s="248">
        <f t="shared" si="34"/>
        <v>0</v>
      </c>
      <c r="P277" s="93"/>
      <c r="Q277" s="33"/>
      <c r="R277" s="33"/>
      <c r="S277" s="33"/>
      <c r="T277" s="33"/>
      <c r="U277" s="33"/>
    </row>
    <row r="278" spans="1:21">
      <c r="A278" s="94">
        <v>270</v>
      </c>
      <c r="B278" s="93" t="str">
        <f>+[13]Sample!$A271</f>
        <v>Mattingly, Patrick T (Pat)</v>
      </c>
      <c r="C278" s="247">
        <f>+[13]Sample!$D271</f>
        <v>42985</v>
      </c>
      <c r="D278" s="93">
        <f>+[13]Sample!$F271</f>
        <v>307.83999999999997</v>
      </c>
      <c r="E278" s="93">
        <f>+[13]Sample!$P271</f>
        <v>147.82</v>
      </c>
      <c r="F278" s="247" t="str">
        <f>+[13]Sample!$J271</f>
        <v>Direct Deposit</v>
      </c>
      <c r="G278" s="247">
        <f>+[13]Sample!$G271</f>
        <v>42968</v>
      </c>
      <c r="H278" s="247">
        <f>+[13]Sample!$H271</f>
        <v>42984</v>
      </c>
      <c r="I278" s="247">
        <f t="shared" si="30"/>
        <v>42976</v>
      </c>
      <c r="J278" s="247">
        <f>+[13]Sample!$L271</f>
        <v>42990</v>
      </c>
      <c r="K278" s="150">
        <f t="shared" si="31"/>
        <v>14</v>
      </c>
      <c r="L278" s="93">
        <f t="shared" si="32"/>
        <v>2069</v>
      </c>
      <c r="M278" s="247">
        <f>+[13]Sample!$M271</f>
        <v>42990</v>
      </c>
      <c r="N278" s="95">
        <f t="shared" si="33"/>
        <v>0</v>
      </c>
      <c r="O278" s="248">
        <f t="shared" si="34"/>
        <v>0</v>
      </c>
      <c r="P278" s="93"/>
      <c r="Q278" s="33"/>
      <c r="R278" s="33"/>
      <c r="S278" s="33"/>
      <c r="T278" s="33"/>
      <c r="U278" s="33"/>
    </row>
    <row r="279" spans="1:21">
      <c r="A279" s="94">
        <v>271</v>
      </c>
      <c r="B279" s="93" t="str">
        <f>+[13]Sample!$A272</f>
        <v>MAX ARNOLD AND SONS INC</v>
      </c>
      <c r="C279" s="247">
        <f>+[13]Sample!$D272</f>
        <v>43123</v>
      </c>
      <c r="D279" s="93">
        <f>+[13]Sample!$F272</f>
        <v>2809</v>
      </c>
      <c r="E279" s="93">
        <f>+[13]Sample!$P272</f>
        <v>2809</v>
      </c>
      <c r="F279" s="247" t="str">
        <f>+[13]Sample!$J272</f>
        <v>CHECK</v>
      </c>
      <c r="G279" s="247">
        <f>+[13]Sample!$G272</f>
        <v>43123</v>
      </c>
      <c r="H279" s="247">
        <f>+[13]Sample!$H272</f>
        <v>43123</v>
      </c>
      <c r="I279" s="247">
        <f t="shared" si="30"/>
        <v>43123</v>
      </c>
      <c r="J279" s="247">
        <f>+[13]Sample!$L272</f>
        <v>43126</v>
      </c>
      <c r="K279" s="150">
        <f t="shared" si="31"/>
        <v>3</v>
      </c>
      <c r="L279" s="93">
        <f t="shared" si="32"/>
        <v>8427</v>
      </c>
      <c r="M279" s="247">
        <f>+[13]Sample!$M272</f>
        <v>43136</v>
      </c>
      <c r="N279" s="95">
        <f t="shared" si="33"/>
        <v>10</v>
      </c>
      <c r="O279" s="248">
        <f t="shared" si="34"/>
        <v>28090</v>
      </c>
      <c r="P279" s="93"/>
      <c r="Q279" s="33"/>
      <c r="R279" s="33"/>
      <c r="S279" s="33"/>
      <c r="T279" s="33"/>
      <c r="U279" s="33"/>
    </row>
    <row r="280" spans="1:21">
      <c r="A280" s="94">
        <v>272</v>
      </c>
      <c r="B280" s="93" t="str">
        <f>+[13]Sample!$A273</f>
        <v>MAYFIELD ELECTRIC AND WATER SYSTEMS</v>
      </c>
      <c r="C280" s="247">
        <f>+[13]Sample!$D273</f>
        <v>43084</v>
      </c>
      <c r="D280" s="93">
        <f>+[13]Sample!$F273</f>
        <v>39.81</v>
      </c>
      <c r="E280" s="93">
        <f>+[13]Sample!$P273</f>
        <v>39.81</v>
      </c>
      <c r="F280" s="247" t="str">
        <f>+[13]Sample!$J273</f>
        <v>CHECK</v>
      </c>
      <c r="G280" s="247">
        <f>+[13]Sample!$G273</f>
        <v>43054</v>
      </c>
      <c r="H280" s="247">
        <f>+[13]Sample!$H273</f>
        <v>43084</v>
      </c>
      <c r="I280" s="247">
        <f t="shared" si="30"/>
        <v>43069</v>
      </c>
      <c r="J280" s="247">
        <f>+[13]Sample!$L273</f>
        <v>43105</v>
      </c>
      <c r="K280" s="150">
        <f t="shared" si="31"/>
        <v>36</v>
      </c>
      <c r="L280" s="93">
        <f t="shared" si="32"/>
        <v>1433</v>
      </c>
      <c r="M280" s="247">
        <f>+[13]Sample!$M273</f>
        <v>43116</v>
      </c>
      <c r="N280" s="95">
        <f t="shared" si="33"/>
        <v>11</v>
      </c>
      <c r="O280" s="248">
        <f t="shared" si="34"/>
        <v>438</v>
      </c>
      <c r="P280" s="93"/>
      <c r="Q280" s="33"/>
      <c r="R280" s="33"/>
      <c r="S280" s="33"/>
      <c r="T280" s="33"/>
      <c r="U280" s="33"/>
    </row>
    <row r="281" spans="1:21">
      <c r="A281" s="94">
        <v>273</v>
      </c>
      <c r="B281" s="93" t="str">
        <f>+[13]Sample!$A274</f>
        <v>MAYFIELD ELECTRIC AND WATER SYSTEMS</v>
      </c>
      <c r="C281" s="247">
        <f>+[13]Sample!$D274</f>
        <v>43116</v>
      </c>
      <c r="D281" s="93">
        <f>+[13]Sample!$F274</f>
        <v>812.59</v>
      </c>
      <c r="E281" s="93">
        <f>+[13]Sample!$P274</f>
        <v>812.59</v>
      </c>
      <c r="F281" s="247" t="str">
        <f>+[13]Sample!$J274</f>
        <v>CHECK</v>
      </c>
      <c r="G281" s="247">
        <f>+[13]Sample!$G274</f>
        <v>43084</v>
      </c>
      <c r="H281" s="247">
        <f>+[13]Sample!$H274</f>
        <v>43116</v>
      </c>
      <c r="I281" s="247">
        <f t="shared" si="30"/>
        <v>43100</v>
      </c>
      <c r="J281" s="247">
        <f>+[13]Sample!$L274</f>
        <v>43131</v>
      </c>
      <c r="K281" s="150">
        <f t="shared" si="31"/>
        <v>31</v>
      </c>
      <c r="L281" s="93">
        <f t="shared" si="32"/>
        <v>25190</v>
      </c>
      <c r="M281" s="247">
        <f>+[13]Sample!$M274</f>
        <v>43138</v>
      </c>
      <c r="N281" s="95">
        <f t="shared" si="33"/>
        <v>7</v>
      </c>
      <c r="O281" s="248">
        <f t="shared" si="34"/>
        <v>5688</v>
      </c>
      <c r="P281" s="93"/>
      <c r="Q281" s="33"/>
      <c r="R281" s="33"/>
      <c r="S281" s="33"/>
      <c r="T281" s="33"/>
      <c r="U281" s="33"/>
    </row>
    <row r="282" spans="1:21">
      <c r="A282" s="94">
        <v>274</v>
      </c>
      <c r="B282" s="93" t="str">
        <f>+[13]Sample!$A275</f>
        <v>MAYFIELD ELECTRIC AND WATER SYSTEMS</v>
      </c>
      <c r="C282" s="247">
        <f>+[13]Sample!$D275</f>
        <v>43174</v>
      </c>
      <c r="D282" s="93">
        <f>+[13]Sample!$F275</f>
        <v>10.29</v>
      </c>
      <c r="E282" s="93">
        <f>+[13]Sample!$P275</f>
        <v>10.29</v>
      </c>
      <c r="F282" s="247" t="str">
        <f>+[13]Sample!$J275</f>
        <v>CHECK</v>
      </c>
      <c r="G282" s="247">
        <f>+[13]Sample!$G275</f>
        <v>43146</v>
      </c>
      <c r="H282" s="247">
        <f>+[13]Sample!$H275</f>
        <v>43174</v>
      </c>
      <c r="I282" s="247">
        <f t="shared" si="30"/>
        <v>43160</v>
      </c>
      <c r="J282" s="247">
        <f>+[13]Sample!$L275</f>
        <v>43201</v>
      </c>
      <c r="K282" s="150">
        <f t="shared" si="31"/>
        <v>41</v>
      </c>
      <c r="L282" s="93">
        <f t="shared" si="32"/>
        <v>422</v>
      </c>
      <c r="M282" s="247">
        <f>+[13]Sample!$M275</f>
        <v>43208</v>
      </c>
      <c r="N282" s="95">
        <f t="shared" si="33"/>
        <v>7</v>
      </c>
      <c r="O282" s="248">
        <f t="shared" si="34"/>
        <v>72</v>
      </c>
      <c r="P282" s="93"/>
      <c r="Q282" s="33"/>
      <c r="R282" s="33"/>
      <c r="S282" s="33"/>
      <c r="T282" s="33"/>
      <c r="U282" s="33"/>
    </row>
    <row r="283" spans="1:21">
      <c r="A283" s="94">
        <v>275</v>
      </c>
      <c r="B283" s="93" t="str">
        <f>+[13]Sample!$A276</f>
        <v>MAYFIELD ELECTRIC AND WATER SYSTEMS</v>
      </c>
      <c r="C283" s="247">
        <f>+[13]Sample!$D276</f>
        <v>43174</v>
      </c>
      <c r="D283" s="93">
        <f>+[13]Sample!$F276</f>
        <v>49.89</v>
      </c>
      <c r="E283" s="93">
        <f>+[13]Sample!$P276</f>
        <v>49.89</v>
      </c>
      <c r="F283" s="247" t="str">
        <f>+[13]Sample!$J276</f>
        <v>CHECK</v>
      </c>
      <c r="G283" s="247">
        <f>+[13]Sample!$G276</f>
        <v>43146</v>
      </c>
      <c r="H283" s="247">
        <f>+[13]Sample!$H276</f>
        <v>43174</v>
      </c>
      <c r="I283" s="247">
        <f t="shared" si="30"/>
        <v>43160</v>
      </c>
      <c r="J283" s="247">
        <f>+[13]Sample!$L276</f>
        <v>43201</v>
      </c>
      <c r="K283" s="150">
        <f t="shared" si="31"/>
        <v>41</v>
      </c>
      <c r="L283" s="93">
        <f t="shared" si="32"/>
        <v>2045</v>
      </c>
      <c r="M283" s="247">
        <f>+[13]Sample!$M276</f>
        <v>43208</v>
      </c>
      <c r="N283" s="95">
        <f t="shared" si="33"/>
        <v>7</v>
      </c>
      <c r="O283" s="248">
        <f t="shared" si="34"/>
        <v>349</v>
      </c>
      <c r="P283" s="93"/>
      <c r="Q283" s="33"/>
      <c r="R283" s="33"/>
      <c r="S283" s="33"/>
      <c r="T283" s="33"/>
      <c r="U283" s="33"/>
    </row>
    <row r="284" spans="1:21">
      <c r="A284" s="94">
        <v>276</v>
      </c>
      <c r="B284" s="93" t="str">
        <f>+[13]Sample!$A277</f>
        <v>MEADE COUNTY RURAL ELECTRIC</v>
      </c>
      <c r="C284" s="247">
        <f>+[13]Sample!$D277</f>
        <v>42926</v>
      </c>
      <c r="D284" s="93">
        <f>+[13]Sample!$F277</f>
        <v>51.35</v>
      </c>
      <c r="E284" s="93">
        <f>+[13]Sample!$P277</f>
        <v>51.35</v>
      </c>
      <c r="F284" s="247" t="str">
        <f>+[13]Sample!$J277</f>
        <v>CHECK</v>
      </c>
      <c r="G284" s="247">
        <f>+[13]Sample!$G277</f>
        <v>42889</v>
      </c>
      <c r="H284" s="247">
        <f>+[13]Sample!$H277</f>
        <v>42919</v>
      </c>
      <c r="I284" s="247">
        <f t="shared" si="30"/>
        <v>42904</v>
      </c>
      <c r="J284" s="247">
        <f>+[13]Sample!$L277</f>
        <v>42930</v>
      </c>
      <c r="K284" s="150">
        <f t="shared" si="31"/>
        <v>26</v>
      </c>
      <c r="L284" s="93">
        <f t="shared" si="32"/>
        <v>1335</v>
      </c>
      <c r="M284" s="247">
        <f>+[13]Sample!$M277</f>
        <v>42934</v>
      </c>
      <c r="N284" s="95">
        <f t="shared" si="33"/>
        <v>4</v>
      </c>
      <c r="O284" s="248">
        <f t="shared" si="34"/>
        <v>205</v>
      </c>
      <c r="P284" s="93"/>
      <c r="Q284" s="33"/>
      <c r="R284" s="33"/>
      <c r="S284" s="33"/>
      <c r="T284" s="33"/>
      <c r="U284" s="33"/>
    </row>
    <row r="285" spans="1:21">
      <c r="A285" s="94">
        <v>277</v>
      </c>
      <c r="B285" s="93" t="str">
        <f>+[13]Sample!$A278</f>
        <v>Medley, Chris Lee</v>
      </c>
      <c r="C285" s="247">
        <f>+[13]Sample!$D278</f>
        <v>43157</v>
      </c>
      <c r="D285" s="93">
        <f>+[13]Sample!$F278</f>
        <v>597.35</v>
      </c>
      <c r="E285" s="93">
        <f>+[13]Sample!$P278</f>
        <v>597.35</v>
      </c>
      <c r="F285" s="247" t="str">
        <f>+[13]Sample!$J278</f>
        <v>CHECK</v>
      </c>
      <c r="G285" s="247">
        <f>+[13]Sample!$G278</f>
        <v>43149</v>
      </c>
      <c r="H285" s="247">
        <f>+[13]Sample!$H278</f>
        <v>43154</v>
      </c>
      <c r="I285" s="247">
        <f t="shared" si="30"/>
        <v>43151.5</v>
      </c>
      <c r="J285" s="247">
        <f>+[13]Sample!$L278</f>
        <v>43161</v>
      </c>
      <c r="K285" s="150">
        <f t="shared" si="31"/>
        <v>10</v>
      </c>
      <c r="L285" s="93">
        <f t="shared" si="32"/>
        <v>5974</v>
      </c>
      <c r="M285" s="247">
        <f>+[13]Sample!$M278</f>
        <v>43171</v>
      </c>
      <c r="N285" s="95">
        <f t="shared" si="33"/>
        <v>10</v>
      </c>
      <c r="O285" s="248">
        <f t="shared" si="34"/>
        <v>5974</v>
      </c>
      <c r="P285" s="93"/>
      <c r="Q285" s="33"/>
      <c r="R285" s="33"/>
      <c r="S285" s="33"/>
      <c r="T285" s="33"/>
      <c r="U285" s="33"/>
    </row>
    <row r="286" spans="1:21">
      <c r="A286" s="94">
        <v>278</v>
      </c>
      <c r="B286" s="93" t="str">
        <f>+[13]Sample!$A279</f>
        <v>MILLER PEST CONTROL INC</v>
      </c>
      <c r="C286" s="247">
        <f>+[13]Sample!$D279</f>
        <v>43066</v>
      </c>
      <c r="D286" s="93">
        <f>+[13]Sample!$F279</f>
        <v>25</v>
      </c>
      <c r="E286" s="93">
        <f>+[13]Sample!$P279</f>
        <v>25</v>
      </c>
      <c r="F286" s="247" t="str">
        <f>+[13]Sample!$J279</f>
        <v>CHECK</v>
      </c>
      <c r="G286" s="247">
        <f>+[13]Sample!$G279</f>
        <v>43066</v>
      </c>
      <c r="H286" s="247">
        <f>+[13]Sample!$H279</f>
        <v>43066</v>
      </c>
      <c r="I286" s="247">
        <f t="shared" si="30"/>
        <v>43066</v>
      </c>
      <c r="J286" s="247">
        <f>+[13]Sample!$L279</f>
        <v>43091</v>
      </c>
      <c r="K286" s="150">
        <f t="shared" si="31"/>
        <v>25</v>
      </c>
      <c r="L286" s="93">
        <f t="shared" si="32"/>
        <v>625</v>
      </c>
      <c r="M286" s="247">
        <f>+[13]Sample!$M279</f>
        <v>43103</v>
      </c>
      <c r="N286" s="95">
        <f t="shared" si="33"/>
        <v>12</v>
      </c>
      <c r="O286" s="248">
        <f t="shared" si="34"/>
        <v>300</v>
      </c>
      <c r="P286" s="93"/>
      <c r="Q286" s="33"/>
      <c r="R286" s="33"/>
      <c r="S286" s="33"/>
      <c r="T286" s="33"/>
      <c r="U286" s="33"/>
    </row>
    <row r="287" spans="1:21">
      <c r="A287" s="94">
        <v>279</v>
      </c>
      <c r="B287" s="93" t="str">
        <f>+[13]Sample!$A280</f>
        <v>Miller, Teddy W</v>
      </c>
      <c r="C287" s="247">
        <f>+[13]Sample!$D280</f>
        <v>43143</v>
      </c>
      <c r="D287" s="93">
        <f>+[13]Sample!$F280</f>
        <v>285.42</v>
      </c>
      <c r="E287" s="93">
        <f>+[13]Sample!$P280</f>
        <v>285.42</v>
      </c>
      <c r="F287" s="247" t="str">
        <f>+[13]Sample!$J280</f>
        <v>Direct Deposit</v>
      </c>
      <c r="G287" s="247">
        <f>+[13]Sample!$G280</f>
        <v>43097</v>
      </c>
      <c r="H287" s="247">
        <f>+[13]Sample!$H280</f>
        <v>43131</v>
      </c>
      <c r="I287" s="247">
        <f t="shared" si="30"/>
        <v>43114</v>
      </c>
      <c r="J287" s="247">
        <f>+[13]Sample!$L280</f>
        <v>43145</v>
      </c>
      <c r="K287" s="150">
        <f t="shared" si="31"/>
        <v>31</v>
      </c>
      <c r="L287" s="93">
        <f t="shared" si="32"/>
        <v>8848</v>
      </c>
      <c r="M287" s="247">
        <f>+[13]Sample!$M280</f>
        <v>43145</v>
      </c>
      <c r="N287" s="95">
        <f t="shared" si="33"/>
        <v>0</v>
      </c>
      <c r="O287" s="248">
        <f t="shared" si="34"/>
        <v>0</v>
      </c>
      <c r="P287" s="93"/>
      <c r="Q287" s="33"/>
      <c r="R287" s="33"/>
      <c r="S287" s="33"/>
      <c r="T287" s="33"/>
      <c r="U287" s="33"/>
    </row>
    <row r="288" spans="1:21">
      <c r="A288" s="94">
        <v>280</v>
      </c>
      <c r="B288" s="93" t="str">
        <f>+[13]Sample!$A281</f>
        <v>MODERN SUPPLY COMPANY INC</v>
      </c>
      <c r="C288" s="247">
        <f>+[13]Sample!$D281</f>
        <v>42916</v>
      </c>
      <c r="D288" s="93">
        <f>+[13]Sample!$F281</f>
        <v>39.799999999999997</v>
      </c>
      <c r="E288" s="93">
        <f>+[13]Sample!$P281</f>
        <v>42.19</v>
      </c>
      <c r="F288" s="247" t="str">
        <f>+[13]Sample!$J281</f>
        <v>CHECK</v>
      </c>
      <c r="G288" s="247">
        <f>+[13]Sample!$G281</f>
        <v>42907</v>
      </c>
      <c r="H288" s="247">
        <f>+[13]Sample!$H281</f>
        <v>42916</v>
      </c>
      <c r="I288" s="247">
        <f t="shared" si="30"/>
        <v>42911.5</v>
      </c>
      <c r="J288" s="247">
        <f>+[13]Sample!$L281</f>
        <v>42930</v>
      </c>
      <c r="K288" s="150">
        <f t="shared" si="31"/>
        <v>19</v>
      </c>
      <c r="L288" s="93">
        <f t="shared" si="32"/>
        <v>802</v>
      </c>
      <c r="M288" s="247">
        <f>+[13]Sample!$M281</f>
        <v>42934</v>
      </c>
      <c r="N288" s="95">
        <f t="shared" si="33"/>
        <v>4</v>
      </c>
      <c r="O288" s="248">
        <f t="shared" si="34"/>
        <v>169</v>
      </c>
      <c r="P288" s="93"/>
      <c r="Q288" s="33"/>
      <c r="R288" s="33"/>
      <c r="S288" s="33"/>
      <c r="T288" s="33"/>
      <c r="U288" s="33"/>
    </row>
    <row r="289" spans="1:21">
      <c r="A289" s="94">
        <v>281</v>
      </c>
      <c r="B289" s="93" t="str">
        <f>+[13]Sample!$A282</f>
        <v>MRC GLOBAL</v>
      </c>
      <c r="C289" s="247">
        <f>+[13]Sample!$D282</f>
        <v>43024</v>
      </c>
      <c r="D289" s="93">
        <f>+[13]Sample!$F282</f>
        <v>283370.78999999998</v>
      </c>
      <c r="E289" s="93">
        <f>+[13]Sample!$P282</f>
        <v>2028.78</v>
      </c>
      <c r="F289" s="247" t="str">
        <f>+[13]Sample!$J282</f>
        <v>Direct Deposit</v>
      </c>
      <c r="G289" s="247">
        <f>+[13]Sample!$G282</f>
        <v>42956</v>
      </c>
      <c r="H289" s="247">
        <f>+[13]Sample!$H282</f>
        <v>43021</v>
      </c>
      <c r="I289" s="247">
        <f t="shared" si="30"/>
        <v>42988.5</v>
      </c>
      <c r="J289" s="247">
        <f>+[13]Sample!$L282</f>
        <v>43045</v>
      </c>
      <c r="K289" s="150">
        <f t="shared" si="31"/>
        <v>57</v>
      </c>
      <c r="L289" s="93">
        <f t="shared" si="32"/>
        <v>115640</v>
      </c>
      <c r="M289" s="247">
        <f>+[13]Sample!$M282</f>
        <v>43045</v>
      </c>
      <c r="N289" s="95">
        <f t="shared" si="33"/>
        <v>0</v>
      </c>
      <c r="O289" s="248">
        <f t="shared" si="34"/>
        <v>0</v>
      </c>
      <c r="P289" s="93"/>
      <c r="Q289" s="33"/>
      <c r="R289" s="33"/>
      <c r="S289" s="33"/>
      <c r="T289" s="33"/>
      <c r="U289" s="33"/>
    </row>
    <row r="290" spans="1:21">
      <c r="A290" s="94">
        <v>282</v>
      </c>
      <c r="B290" s="93" t="str">
        <f>+[13]Sample!$A283</f>
        <v>MRC GLOBAL</v>
      </c>
      <c r="C290" s="247">
        <f>+[13]Sample!$D283</f>
        <v>43066</v>
      </c>
      <c r="D290" s="93">
        <f>+[13]Sample!$F283</f>
        <v>99731.520000000004</v>
      </c>
      <c r="E290" s="93">
        <f>+[13]Sample!$P283</f>
        <v>2639.8</v>
      </c>
      <c r="F290" s="247" t="str">
        <f>+[13]Sample!$J283</f>
        <v>Direct Deposit</v>
      </c>
      <c r="G290" s="247">
        <f>+[13]Sample!$G283</f>
        <v>42964</v>
      </c>
      <c r="H290" s="247">
        <f>+[13]Sample!$H283</f>
        <v>43060</v>
      </c>
      <c r="I290" s="247">
        <f t="shared" si="30"/>
        <v>43012</v>
      </c>
      <c r="J290" s="247">
        <f>+[13]Sample!$L283</f>
        <v>43087</v>
      </c>
      <c r="K290" s="150">
        <f t="shared" si="31"/>
        <v>75</v>
      </c>
      <c r="L290" s="93">
        <f t="shared" si="32"/>
        <v>197985</v>
      </c>
      <c r="M290" s="247">
        <f>+[13]Sample!$M283</f>
        <v>43087</v>
      </c>
      <c r="N290" s="95">
        <f t="shared" si="33"/>
        <v>0</v>
      </c>
      <c r="O290" s="248">
        <f t="shared" si="34"/>
        <v>0</v>
      </c>
      <c r="P290" s="93"/>
      <c r="Q290" s="33"/>
      <c r="R290" s="33"/>
      <c r="S290" s="33"/>
      <c r="T290" s="33"/>
      <c r="U290" s="33"/>
    </row>
    <row r="291" spans="1:21">
      <c r="A291" s="94">
        <v>283</v>
      </c>
      <c r="B291" s="93" t="str">
        <f>+[13]Sample!$A284</f>
        <v>MRC GLOBAL</v>
      </c>
      <c r="C291" s="247">
        <f>+[13]Sample!$D284</f>
        <v>43122</v>
      </c>
      <c r="D291" s="93">
        <f>+[13]Sample!$F284</f>
        <v>175205.94</v>
      </c>
      <c r="E291" s="93">
        <f>+[13]Sample!$P284</f>
        <v>2604.34</v>
      </c>
      <c r="F291" s="247" t="str">
        <f>+[13]Sample!$J284</f>
        <v>Direct Deposit</v>
      </c>
      <c r="G291" s="247">
        <f>+[13]Sample!$G284</f>
        <v>43076</v>
      </c>
      <c r="H291" s="247">
        <f>+[13]Sample!$H284</f>
        <v>43118</v>
      </c>
      <c r="I291" s="247">
        <f t="shared" si="30"/>
        <v>43097</v>
      </c>
      <c r="J291" s="247">
        <f>+[13]Sample!$L284</f>
        <v>43143</v>
      </c>
      <c r="K291" s="150">
        <f t="shared" si="31"/>
        <v>46</v>
      </c>
      <c r="L291" s="93">
        <f t="shared" si="32"/>
        <v>119800</v>
      </c>
      <c r="M291" s="247">
        <f>+[13]Sample!$M284</f>
        <v>43143</v>
      </c>
      <c r="N291" s="95">
        <f t="shared" si="33"/>
        <v>0</v>
      </c>
      <c r="O291" s="248">
        <f t="shared" si="34"/>
        <v>0</v>
      </c>
      <c r="P291" s="93"/>
      <c r="Q291" s="33"/>
      <c r="R291" s="33"/>
      <c r="S291" s="33"/>
      <c r="T291" s="33"/>
      <c r="U291" s="33"/>
    </row>
    <row r="292" spans="1:21">
      <c r="A292" s="94">
        <v>284</v>
      </c>
      <c r="B292" s="93" t="str">
        <f>+[13]Sample!$A285</f>
        <v>OFFICE COFFEE SYSTEMS INC</v>
      </c>
      <c r="C292" s="247">
        <f>+[13]Sample!$D285</f>
        <v>42908</v>
      </c>
      <c r="D292" s="93">
        <f>+[13]Sample!$F285</f>
        <v>14</v>
      </c>
      <c r="E292" s="93">
        <f>+[13]Sample!$P285</f>
        <v>14</v>
      </c>
      <c r="F292" s="247" t="str">
        <f>+[13]Sample!$J285</f>
        <v>CHECK</v>
      </c>
      <c r="G292" s="247">
        <f>+[13]Sample!$G285</f>
        <v>42908</v>
      </c>
      <c r="H292" s="247">
        <f>+[13]Sample!$H285</f>
        <v>42908</v>
      </c>
      <c r="I292" s="247">
        <f t="shared" si="30"/>
        <v>42908</v>
      </c>
      <c r="J292" s="247">
        <f>+[13]Sample!$L285</f>
        <v>42933</v>
      </c>
      <c r="K292" s="150">
        <f t="shared" si="31"/>
        <v>25</v>
      </c>
      <c r="L292" s="93">
        <f t="shared" si="32"/>
        <v>350</v>
      </c>
      <c r="M292" s="247">
        <f>+[13]Sample!$M285</f>
        <v>42941</v>
      </c>
      <c r="N292" s="95">
        <f t="shared" si="33"/>
        <v>8</v>
      </c>
      <c r="O292" s="248">
        <f t="shared" si="34"/>
        <v>112</v>
      </c>
      <c r="P292" s="93"/>
      <c r="Q292" s="33"/>
      <c r="R292" s="33"/>
      <c r="S292" s="33"/>
      <c r="T292" s="33"/>
      <c r="U292" s="33"/>
    </row>
    <row r="293" spans="1:21">
      <c r="A293" s="94">
        <v>285</v>
      </c>
      <c r="B293" s="93" t="str">
        <f>+[13]Sample!$A286</f>
        <v>Owen, Timothy D (Tim)</v>
      </c>
      <c r="C293" s="247">
        <f>+[13]Sample!$D286</f>
        <v>43021</v>
      </c>
      <c r="D293" s="93">
        <f>+[13]Sample!$F286</f>
        <v>3122</v>
      </c>
      <c r="E293" s="93">
        <f>+[13]Sample!$P286</f>
        <v>3088.5</v>
      </c>
      <c r="F293" s="247" t="str">
        <f>+[13]Sample!$J286</f>
        <v>Direct Deposit</v>
      </c>
      <c r="G293" s="247">
        <f>+[13]Sample!$G286</f>
        <v>42997</v>
      </c>
      <c r="H293" s="247">
        <f>+[13]Sample!$H286</f>
        <v>43028</v>
      </c>
      <c r="I293" s="247">
        <f t="shared" si="30"/>
        <v>43012.5</v>
      </c>
      <c r="J293" s="247">
        <f>+[13]Sample!$L286</f>
        <v>43025</v>
      </c>
      <c r="K293" s="150">
        <f t="shared" si="31"/>
        <v>13</v>
      </c>
      <c r="L293" s="93">
        <f t="shared" si="32"/>
        <v>40151</v>
      </c>
      <c r="M293" s="247">
        <f>+[13]Sample!$M286</f>
        <v>43025</v>
      </c>
      <c r="N293" s="95">
        <f t="shared" si="33"/>
        <v>0</v>
      </c>
      <c r="O293" s="248">
        <f t="shared" si="34"/>
        <v>0</v>
      </c>
      <c r="P293" s="93"/>
      <c r="Q293" s="33"/>
      <c r="R293" s="33"/>
      <c r="S293" s="33"/>
      <c r="T293" s="33"/>
      <c r="U293" s="33"/>
    </row>
    <row r="294" spans="1:21">
      <c r="A294" s="94">
        <v>286</v>
      </c>
      <c r="B294" s="93" t="str">
        <f>+[13]Sample!$A287</f>
        <v>OWENSBORO COMMUNITY AND TECHNICAL COLLEGE</v>
      </c>
      <c r="C294" s="247">
        <f>+[13]Sample!$D287</f>
        <v>42954</v>
      </c>
      <c r="D294" s="93">
        <f>+[13]Sample!$F287</f>
        <v>2998</v>
      </c>
      <c r="E294" s="93">
        <f>+[13]Sample!$P287</f>
        <v>2998</v>
      </c>
      <c r="F294" s="247" t="str">
        <f>+[13]Sample!$J287</f>
        <v>CHECK</v>
      </c>
      <c r="G294" s="247">
        <f>+[13]Sample!$G287</f>
        <v>42954</v>
      </c>
      <c r="H294" s="247">
        <f>+[13]Sample!$H287</f>
        <v>42954</v>
      </c>
      <c r="I294" s="247">
        <f t="shared" ref="I294:I357" si="35">IF(H294&lt;1," ",(((H294-G294)/2)+G294))</f>
        <v>42954</v>
      </c>
      <c r="J294" s="247">
        <f>+[13]Sample!$L287</f>
        <v>42958</v>
      </c>
      <c r="K294" s="150">
        <f t="shared" ref="K294:K357" si="36">(ROUND(IF(H294&lt;1,J294-C294,J294-I294),0))</f>
        <v>4</v>
      </c>
      <c r="L294" s="93">
        <f t="shared" ref="L294:L357" si="37">ROUND(K294*E294,0)</f>
        <v>11992</v>
      </c>
      <c r="M294" s="247">
        <f>+[13]Sample!$M287</f>
        <v>42970</v>
      </c>
      <c r="N294" s="95">
        <f t="shared" si="33"/>
        <v>12</v>
      </c>
      <c r="O294" s="248">
        <f t="shared" si="34"/>
        <v>35976</v>
      </c>
      <c r="P294" s="93"/>
      <c r="Q294" s="33"/>
      <c r="R294" s="33"/>
      <c r="S294" s="33"/>
      <c r="T294" s="33"/>
      <c r="U294" s="33"/>
    </row>
    <row r="295" spans="1:21">
      <c r="A295" s="94">
        <v>287</v>
      </c>
      <c r="B295" s="93" t="str">
        <f>+[13]Sample!$A288</f>
        <v>OWENSBORO MUNICIPAL UTILITIES</v>
      </c>
      <c r="C295" s="247">
        <f>+[13]Sample!$D288</f>
        <v>43236</v>
      </c>
      <c r="D295" s="93">
        <f>+[13]Sample!$F288</f>
        <v>20.07</v>
      </c>
      <c r="E295" s="93">
        <f>+[13]Sample!$P288</f>
        <v>20.07</v>
      </c>
      <c r="F295" s="247" t="str">
        <f>+[13]Sample!$J288</f>
        <v>CHECK</v>
      </c>
      <c r="G295" s="247">
        <f>+[13]Sample!$G288</f>
        <v>43203</v>
      </c>
      <c r="H295" s="247">
        <f>+[13]Sample!$H288</f>
        <v>43230</v>
      </c>
      <c r="I295" s="247">
        <f t="shared" si="35"/>
        <v>43216.5</v>
      </c>
      <c r="J295" s="247">
        <f>+[13]Sample!$L288</f>
        <v>43252</v>
      </c>
      <c r="K295" s="150">
        <f t="shared" si="36"/>
        <v>36</v>
      </c>
      <c r="L295" s="93">
        <f t="shared" si="37"/>
        <v>723</v>
      </c>
      <c r="M295" s="247">
        <f>+[13]Sample!$M288</f>
        <v>43259</v>
      </c>
      <c r="N295" s="95">
        <f t="shared" si="33"/>
        <v>7</v>
      </c>
      <c r="O295" s="248">
        <f t="shared" si="34"/>
        <v>140</v>
      </c>
      <c r="P295" s="93"/>
      <c r="Q295" s="33"/>
      <c r="R295" s="33"/>
      <c r="S295" s="33"/>
      <c r="T295" s="33"/>
      <c r="U295" s="33"/>
    </row>
    <row r="296" spans="1:21">
      <c r="A296" s="94">
        <v>288</v>
      </c>
      <c r="B296" s="93" t="str">
        <f>+[13]Sample!$A289</f>
        <v>OWENSBORO MUNICIPAL UTILITIES</v>
      </c>
      <c r="C296" s="247">
        <f>+[13]Sample!$D289</f>
        <v>43206</v>
      </c>
      <c r="D296" s="93">
        <f>+[13]Sample!$F289</f>
        <v>31.25</v>
      </c>
      <c r="E296" s="93">
        <f>+[13]Sample!$P289</f>
        <v>31.25</v>
      </c>
      <c r="F296" s="247" t="str">
        <f>+[13]Sample!$J289</f>
        <v>CHECK</v>
      </c>
      <c r="G296" s="247">
        <f>+[13]Sample!$G289</f>
        <v>43169</v>
      </c>
      <c r="H296" s="247">
        <f>+[13]Sample!$H289</f>
        <v>43200</v>
      </c>
      <c r="I296" s="247">
        <f t="shared" si="35"/>
        <v>43184.5</v>
      </c>
      <c r="J296" s="247">
        <f>+[13]Sample!$L289</f>
        <v>43217</v>
      </c>
      <c r="K296" s="150">
        <f t="shared" si="36"/>
        <v>33</v>
      </c>
      <c r="L296" s="93">
        <f t="shared" si="37"/>
        <v>1031</v>
      </c>
      <c r="M296" s="247">
        <f>+[13]Sample!$M289</f>
        <v>43224</v>
      </c>
      <c r="N296" s="95">
        <f t="shared" si="33"/>
        <v>7</v>
      </c>
      <c r="O296" s="248">
        <f t="shared" si="34"/>
        <v>219</v>
      </c>
      <c r="P296" s="93"/>
      <c r="Q296" s="33"/>
      <c r="R296" s="33"/>
      <c r="S296" s="33"/>
      <c r="T296" s="33"/>
      <c r="U296" s="33"/>
    </row>
    <row r="297" spans="1:21">
      <c r="A297" s="94">
        <v>289</v>
      </c>
      <c r="B297" s="93" t="str">
        <f>+[13]Sample!$A290</f>
        <v>PADUCAH POWER SYSTEM</v>
      </c>
      <c r="C297" s="247">
        <f>+[13]Sample!$D290</f>
        <v>43207</v>
      </c>
      <c r="D297" s="93">
        <f>+[13]Sample!$F290</f>
        <v>24.02</v>
      </c>
      <c r="E297" s="93">
        <f>+[13]Sample!$P290</f>
        <v>24.02</v>
      </c>
      <c r="F297" s="247" t="str">
        <f>+[13]Sample!$J290</f>
        <v>CHECK</v>
      </c>
      <c r="G297" s="247">
        <f>+[13]Sample!$G290</f>
        <v>43172</v>
      </c>
      <c r="H297" s="247">
        <f>+[13]Sample!$H290</f>
        <v>43204</v>
      </c>
      <c r="I297" s="247">
        <f t="shared" si="35"/>
        <v>43188</v>
      </c>
      <c r="J297" s="247">
        <f>+[13]Sample!$L290</f>
        <v>43222</v>
      </c>
      <c r="K297" s="150">
        <f t="shared" si="36"/>
        <v>34</v>
      </c>
      <c r="L297" s="93">
        <f t="shared" si="37"/>
        <v>817</v>
      </c>
      <c r="M297" s="247">
        <f>+[13]Sample!$M290</f>
        <v>43229</v>
      </c>
      <c r="N297" s="95">
        <f t="shared" si="33"/>
        <v>7</v>
      </c>
      <c r="O297" s="248">
        <f t="shared" si="34"/>
        <v>168</v>
      </c>
      <c r="P297" s="93"/>
      <c r="Q297" s="33"/>
      <c r="R297" s="33"/>
      <c r="S297" s="33"/>
      <c r="T297" s="33"/>
      <c r="U297" s="33"/>
    </row>
    <row r="298" spans="1:21">
      <c r="A298" s="94">
        <v>290</v>
      </c>
      <c r="B298" s="93" t="str">
        <f>+[13]Sample!$A291</f>
        <v>PADUCAH POWER SYSTEM</v>
      </c>
      <c r="C298" s="247">
        <f>+[13]Sample!$D291</f>
        <v>43182</v>
      </c>
      <c r="D298" s="93">
        <f>+[13]Sample!$F291</f>
        <v>37.44</v>
      </c>
      <c r="E298" s="93">
        <f>+[13]Sample!$P291</f>
        <v>37.44</v>
      </c>
      <c r="F298" s="247" t="str">
        <f>+[13]Sample!$J291</f>
        <v>CHECK</v>
      </c>
      <c r="G298" s="247">
        <f>+[13]Sample!$G291</f>
        <v>43151</v>
      </c>
      <c r="H298" s="247">
        <f>+[13]Sample!$H291</f>
        <v>43179</v>
      </c>
      <c r="I298" s="247">
        <f t="shared" si="35"/>
        <v>43165</v>
      </c>
      <c r="J298" s="247">
        <f>+[13]Sample!$L291</f>
        <v>43194</v>
      </c>
      <c r="K298" s="150">
        <f t="shared" si="36"/>
        <v>29</v>
      </c>
      <c r="L298" s="93">
        <f t="shared" si="37"/>
        <v>1086</v>
      </c>
      <c r="M298" s="247">
        <f>+[13]Sample!$M291</f>
        <v>43201</v>
      </c>
      <c r="N298" s="95">
        <f t="shared" si="33"/>
        <v>7</v>
      </c>
      <c r="O298" s="248">
        <f t="shared" si="34"/>
        <v>262</v>
      </c>
      <c r="P298" s="93"/>
      <c r="Q298" s="33"/>
      <c r="R298" s="33"/>
      <c r="S298" s="33"/>
      <c r="T298" s="33"/>
      <c r="U298" s="33"/>
    </row>
    <row r="299" spans="1:21">
      <c r="A299" s="94">
        <v>291</v>
      </c>
      <c r="B299" s="93" t="str">
        <f>+[13]Sample!$A292</f>
        <v>PADUCAH POWER SYSTEM</v>
      </c>
      <c r="C299" s="247">
        <f>+[13]Sample!$D292</f>
        <v>42908</v>
      </c>
      <c r="D299" s="93">
        <f>+[13]Sample!$F292</f>
        <v>39.340000000000003</v>
      </c>
      <c r="E299" s="93">
        <f>+[13]Sample!$P292</f>
        <v>39.340000000000003</v>
      </c>
      <c r="F299" s="247" t="str">
        <f>+[13]Sample!$J292</f>
        <v>CHECK</v>
      </c>
      <c r="G299" s="247">
        <f>+[13]Sample!$G292</f>
        <v>42875</v>
      </c>
      <c r="H299" s="247">
        <f>+[13]Sample!$H292</f>
        <v>42906</v>
      </c>
      <c r="I299" s="247">
        <f t="shared" si="35"/>
        <v>42890.5</v>
      </c>
      <c r="J299" s="247">
        <f>+[13]Sample!$L292</f>
        <v>42923</v>
      </c>
      <c r="K299" s="150">
        <f t="shared" si="36"/>
        <v>33</v>
      </c>
      <c r="L299" s="93">
        <f t="shared" si="37"/>
        <v>1298</v>
      </c>
      <c r="M299" s="247">
        <f>+[13]Sample!$M292</f>
        <v>42933</v>
      </c>
      <c r="N299" s="95">
        <f t="shared" si="33"/>
        <v>10</v>
      </c>
      <c r="O299" s="248">
        <f t="shared" si="34"/>
        <v>393</v>
      </c>
      <c r="P299" s="93"/>
      <c r="Q299" s="33"/>
      <c r="R299" s="33"/>
      <c r="S299" s="33"/>
      <c r="T299" s="33"/>
      <c r="U299" s="33"/>
    </row>
    <row r="300" spans="1:21">
      <c r="A300" s="94">
        <v>292</v>
      </c>
      <c r="B300" s="93" t="str">
        <f>+[13]Sample!$A293</f>
        <v>PADUCAH WATER WORKS</v>
      </c>
      <c r="C300" s="247">
        <f>+[13]Sample!$D293</f>
        <v>43045</v>
      </c>
      <c r="D300" s="93">
        <f>+[13]Sample!$F293</f>
        <v>110.5</v>
      </c>
      <c r="E300" s="93">
        <f>+[13]Sample!$P293</f>
        <v>110.5</v>
      </c>
      <c r="F300" s="247" t="str">
        <f>+[13]Sample!$J293</f>
        <v>CHECK</v>
      </c>
      <c r="G300" s="247">
        <f>+[13]Sample!$G293</f>
        <v>42979</v>
      </c>
      <c r="H300" s="247">
        <f>+[13]Sample!$H293</f>
        <v>43045</v>
      </c>
      <c r="I300" s="247">
        <f t="shared" si="35"/>
        <v>43012</v>
      </c>
      <c r="J300" s="247">
        <f>+[13]Sample!$L293</f>
        <v>43068</v>
      </c>
      <c r="K300" s="150">
        <f t="shared" si="36"/>
        <v>56</v>
      </c>
      <c r="L300" s="93">
        <f t="shared" si="37"/>
        <v>6188</v>
      </c>
      <c r="M300" s="247">
        <f>+[13]Sample!$M293</f>
        <v>43075</v>
      </c>
      <c r="N300" s="95">
        <f t="shared" si="33"/>
        <v>7</v>
      </c>
      <c r="O300" s="248">
        <f t="shared" si="34"/>
        <v>774</v>
      </c>
      <c r="P300" s="93"/>
      <c r="Q300" s="33"/>
      <c r="R300" s="33"/>
      <c r="S300" s="33"/>
      <c r="T300" s="33"/>
      <c r="U300" s="33"/>
    </row>
    <row r="301" spans="1:21">
      <c r="A301" s="94">
        <v>293</v>
      </c>
      <c r="B301" s="93" t="str">
        <f>+[13]Sample!$A294</f>
        <v>Payne, James M</v>
      </c>
      <c r="C301" s="247">
        <f>+[13]Sample!$D294</f>
        <v>43129</v>
      </c>
      <c r="D301" s="93">
        <f>+[13]Sample!$F294</f>
        <v>827.11</v>
      </c>
      <c r="E301" s="93">
        <f>+[13]Sample!$P294</f>
        <v>827.11</v>
      </c>
      <c r="F301" s="247" t="str">
        <f>+[13]Sample!$J294</f>
        <v>Direct Deposit</v>
      </c>
      <c r="G301" s="247">
        <f>+[13]Sample!$G294</f>
        <v>43088</v>
      </c>
      <c r="H301" s="247">
        <f>+[13]Sample!$H294</f>
        <v>43125</v>
      </c>
      <c r="I301" s="247">
        <f t="shared" si="35"/>
        <v>43106.5</v>
      </c>
      <c r="J301" s="247">
        <f>+[13]Sample!$L294</f>
        <v>43132</v>
      </c>
      <c r="K301" s="150">
        <f t="shared" si="36"/>
        <v>26</v>
      </c>
      <c r="L301" s="93">
        <f t="shared" si="37"/>
        <v>21505</v>
      </c>
      <c r="M301" s="247">
        <f>+[13]Sample!$M294</f>
        <v>43132</v>
      </c>
      <c r="N301" s="95">
        <f t="shared" si="33"/>
        <v>0</v>
      </c>
      <c r="O301" s="248">
        <f t="shared" si="34"/>
        <v>0</v>
      </c>
      <c r="P301" s="93"/>
      <c r="Q301" s="33"/>
      <c r="R301" s="33"/>
      <c r="S301" s="33"/>
      <c r="T301" s="33"/>
      <c r="U301" s="33"/>
    </row>
    <row r="302" spans="1:21">
      <c r="A302" s="94">
        <v>294</v>
      </c>
      <c r="B302" s="93" t="str">
        <f>+[13]Sample!$A295</f>
        <v>Payne, James M</v>
      </c>
      <c r="C302" s="247">
        <f>+[13]Sample!$D295</f>
        <v>43228</v>
      </c>
      <c r="D302" s="93">
        <f>+[13]Sample!$F295</f>
        <v>1375.44</v>
      </c>
      <c r="E302" s="93">
        <f>+[13]Sample!$P295</f>
        <v>1345.09</v>
      </c>
      <c r="F302" s="247" t="str">
        <f>+[13]Sample!$J295</f>
        <v>Direct Deposit</v>
      </c>
      <c r="G302" s="247">
        <f>+[13]Sample!$G295</f>
        <v>43187</v>
      </c>
      <c r="H302" s="247">
        <f>+[13]Sample!$H295</f>
        <v>43228</v>
      </c>
      <c r="I302" s="247">
        <f t="shared" si="35"/>
        <v>43207.5</v>
      </c>
      <c r="J302" s="247">
        <f>+[13]Sample!$L295</f>
        <v>43231</v>
      </c>
      <c r="K302" s="150">
        <f t="shared" si="36"/>
        <v>24</v>
      </c>
      <c r="L302" s="93">
        <f t="shared" si="37"/>
        <v>32282</v>
      </c>
      <c r="M302" s="247">
        <f>+[13]Sample!$M295</f>
        <v>43231</v>
      </c>
      <c r="N302" s="95">
        <f t="shared" si="33"/>
        <v>0</v>
      </c>
      <c r="O302" s="248">
        <f t="shared" si="34"/>
        <v>0</v>
      </c>
      <c r="P302" s="93"/>
      <c r="Q302" s="33"/>
      <c r="R302" s="33"/>
      <c r="S302" s="33"/>
      <c r="T302" s="33"/>
      <c r="U302" s="33"/>
    </row>
    <row r="303" spans="1:21">
      <c r="A303" s="94">
        <v>295</v>
      </c>
      <c r="B303" s="93" t="str">
        <f>+[13]Sample!$A296</f>
        <v>PENNYRILE RURAL ELECTRIC COOP CORP</v>
      </c>
      <c r="C303" s="247">
        <f>+[13]Sample!$D296</f>
        <v>42902</v>
      </c>
      <c r="D303" s="93">
        <f>+[13]Sample!$F296</f>
        <v>257.95999999999998</v>
      </c>
      <c r="E303" s="93">
        <f>+[13]Sample!$P296</f>
        <v>257.95999999999998</v>
      </c>
      <c r="F303" s="247" t="str">
        <f>+[13]Sample!$J296</f>
        <v>CHECK</v>
      </c>
      <c r="G303" s="247">
        <f>+[13]Sample!$G296</f>
        <v>42871</v>
      </c>
      <c r="H303" s="247">
        <f>+[13]Sample!$H296</f>
        <v>42902</v>
      </c>
      <c r="I303" s="247">
        <f t="shared" si="35"/>
        <v>42886.5</v>
      </c>
      <c r="J303" s="247">
        <f>+[13]Sample!$L296</f>
        <v>42923</v>
      </c>
      <c r="K303" s="150">
        <f t="shared" si="36"/>
        <v>37</v>
      </c>
      <c r="L303" s="93">
        <f t="shared" si="37"/>
        <v>9545</v>
      </c>
      <c r="M303" s="247">
        <f>+[13]Sample!$M296</f>
        <v>42930</v>
      </c>
      <c r="N303" s="95">
        <f t="shared" si="33"/>
        <v>7</v>
      </c>
      <c r="O303" s="248">
        <f t="shared" si="34"/>
        <v>1806</v>
      </c>
      <c r="P303" s="93"/>
      <c r="Q303" s="33"/>
      <c r="R303" s="33"/>
      <c r="S303" s="33"/>
      <c r="T303" s="33"/>
      <c r="U303" s="33"/>
    </row>
    <row r="304" spans="1:21">
      <c r="A304" s="94">
        <v>296</v>
      </c>
      <c r="B304" s="93" t="str">
        <f>+[13]Sample!$A297</f>
        <v>PENNYRILE RURAL ELECTRIC COOP CORP</v>
      </c>
      <c r="C304" s="247">
        <f>+[13]Sample!$D297</f>
        <v>43216</v>
      </c>
      <c r="D304" s="93">
        <f>+[13]Sample!$F297</f>
        <v>34.17</v>
      </c>
      <c r="E304" s="93">
        <f>+[13]Sample!$P297</f>
        <v>34.17</v>
      </c>
      <c r="F304" s="247" t="str">
        <f>+[13]Sample!$J297</f>
        <v>CHECK</v>
      </c>
      <c r="G304" s="247">
        <f>+[13]Sample!$G297</f>
        <v>43185</v>
      </c>
      <c r="H304" s="247">
        <f>+[13]Sample!$H297</f>
        <v>43216</v>
      </c>
      <c r="I304" s="247">
        <f t="shared" si="35"/>
        <v>43200.5</v>
      </c>
      <c r="J304" s="247">
        <f>+[13]Sample!$L297</f>
        <v>43229</v>
      </c>
      <c r="K304" s="150">
        <f t="shared" si="36"/>
        <v>29</v>
      </c>
      <c r="L304" s="93">
        <f t="shared" si="37"/>
        <v>991</v>
      </c>
      <c r="M304" s="247">
        <f>+[13]Sample!$M297</f>
        <v>43235</v>
      </c>
      <c r="N304" s="95">
        <f t="shared" si="33"/>
        <v>6</v>
      </c>
      <c r="O304" s="248">
        <f t="shared" si="34"/>
        <v>205</v>
      </c>
      <c r="P304" s="93"/>
      <c r="Q304" s="33"/>
      <c r="R304" s="33"/>
      <c r="S304" s="33"/>
      <c r="T304" s="33"/>
      <c r="U304" s="33"/>
    </row>
    <row r="305" spans="1:21">
      <c r="A305" s="94">
        <v>297</v>
      </c>
      <c r="B305" s="93" t="str">
        <f>+[13]Sample!$A298</f>
        <v>PENNYRILE RURAL ELECTRIC COOP CORP</v>
      </c>
      <c r="C305" s="247">
        <f>+[13]Sample!$D298</f>
        <v>43216</v>
      </c>
      <c r="D305" s="93">
        <f>+[13]Sample!$F298</f>
        <v>29.31</v>
      </c>
      <c r="E305" s="93">
        <f>+[13]Sample!$P298</f>
        <v>29.31</v>
      </c>
      <c r="F305" s="247" t="str">
        <f>+[13]Sample!$J298</f>
        <v>CHECK</v>
      </c>
      <c r="G305" s="247">
        <f>+[13]Sample!$G298</f>
        <v>43185</v>
      </c>
      <c r="H305" s="247">
        <f>+[13]Sample!$H298</f>
        <v>43216</v>
      </c>
      <c r="I305" s="247">
        <f t="shared" si="35"/>
        <v>43200.5</v>
      </c>
      <c r="J305" s="247">
        <f>+[13]Sample!$L298</f>
        <v>43229</v>
      </c>
      <c r="K305" s="150">
        <f t="shared" si="36"/>
        <v>29</v>
      </c>
      <c r="L305" s="93">
        <f t="shared" si="37"/>
        <v>850</v>
      </c>
      <c r="M305" s="247">
        <f>+[13]Sample!$M298</f>
        <v>43235</v>
      </c>
      <c r="N305" s="95">
        <f t="shared" si="33"/>
        <v>6</v>
      </c>
      <c r="O305" s="248">
        <f t="shared" si="34"/>
        <v>176</v>
      </c>
      <c r="P305" s="93"/>
      <c r="Q305" s="33"/>
      <c r="R305" s="33"/>
      <c r="S305" s="33"/>
      <c r="T305" s="33"/>
      <c r="U305" s="33"/>
    </row>
    <row r="306" spans="1:21">
      <c r="A306" s="94">
        <v>298</v>
      </c>
      <c r="B306" s="93" t="str">
        <f>+[13]Sample!$A299</f>
        <v>PENNYRILE RURAL ELECTRIC COOP CORP</v>
      </c>
      <c r="C306" s="247">
        <f>+[13]Sample!$D299</f>
        <v>43234</v>
      </c>
      <c r="D306" s="93">
        <f>+[13]Sample!$F299</f>
        <v>72.510000000000005</v>
      </c>
      <c r="E306" s="93">
        <f>+[13]Sample!$P299</f>
        <v>72.510000000000005</v>
      </c>
      <c r="F306" s="247" t="str">
        <f>+[13]Sample!$J299</f>
        <v>CHECK</v>
      </c>
      <c r="G306" s="247">
        <f>+[13]Sample!$G299</f>
        <v>43204</v>
      </c>
      <c r="H306" s="247">
        <f>+[13]Sample!$H299</f>
        <v>43234</v>
      </c>
      <c r="I306" s="247">
        <f t="shared" si="35"/>
        <v>43219</v>
      </c>
      <c r="J306" s="247">
        <f>+[13]Sample!$L299</f>
        <v>43245</v>
      </c>
      <c r="K306" s="150">
        <f t="shared" si="36"/>
        <v>26</v>
      </c>
      <c r="L306" s="93">
        <f t="shared" si="37"/>
        <v>1885</v>
      </c>
      <c r="M306" s="247">
        <f>+[13]Sample!$M299</f>
        <v>43250</v>
      </c>
      <c r="N306" s="95">
        <f t="shared" si="33"/>
        <v>5</v>
      </c>
      <c r="O306" s="248">
        <f t="shared" si="34"/>
        <v>363</v>
      </c>
      <c r="P306" s="93"/>
      <c r="Q306" s="33"/>
      <c r="R306" s="33"/>
      <c r="S306" s="33"/>
      <c r="T306" s="33"/>
      <c r="U306" s="33"/>
    </row>
    <row r="307" spans="1:21">
      <c r="A307" s="94">
        <v>299</v>
      </c>
      <c r="B307" s="93" t="str">
        <f>+[13]Sample!$A300</f>
        <v>PENNYRILE RURAL ELECTRIC COOP CORP</v>
      </c>
      <c r="C307" s="247">
        <f>+[13]Sample!$D300</f>
        <v>42917</v>
      </c>
      <c r="D307" s="93">
        <f>+[13]Sample!$F300</f>
        <v>34.520000000000003</v>
      </c>
      <c r="E307" s="93">
        <f>+[13]Sample!$P300</f>
        <v>34.520000000000003</v>
      </c>
      <c r="F307" s="247" t="str">
        <f>+[13]Sample!$J300</f>
        <v>CHECK</v>
      </c>
      <c r="G307" s="247">
        <f>+[13]Sample!$G300</f>
        <v>42886</v>
      </c>
      <c r="H307" s="247">
        <f>+[13]Sample!$H300</f>
        <v>42917</v>
      </c>
      <c r="I307" s="247">
        <f t="shared" si="35"/>
        <v>42901.5</v>
      </c>
      <c r="J307" s="247">
        <f>+[13]Sample!$L300</f>
        <v>42933</v>
      </c>
      <c r="K307" s="150">
        <f t="shared" si="36"/>
        <v>32</v>
      </c>
      <c r="L307" s="93">
        <f t="shared" si="37"/>
        <v>1105</v>
      </c>
      <c r="M307" s="247">
        <f>+[13]Sample!$M300</f>
        <v>42940</v>
      </c>
      <c r="N307" s="95">
        <f t="shared" si="33"/>
        <v>7</v>
      </c>
      <c r="O307" s="248">
        <f t="shared" si="34"/>
        <v>242</v>
      </c>
      <c r="P307" s="93"/>
      <c r="Q307" s="33"/>
      <c r="R307" s="33"/>
      <c r="S307" s="33"/>
      <c r="T307" s="33"/>
      <c r="U307" s="33"/>
    </row>
    <row r="308" spans="1:21">
      <c r="A308" s="94">
        <v>300</v>
      </c>
      <c r="B308" s="93" t="str">
        <f>+[13]Sample!$A301</f>
        <v>PENNYRILE RURAL ELECTRIC COOP CORP</v>
      </c>
      <c r="C308" s="247">
        <f>+[13]Sample!$D301</f>
        <v>43024</v>
      </c>
      <c r="D308" s="93">
        <f>+[13]Sample!$F301</f>
        <v>39.22</v>
      </c>
      <c r="E308" s="93">
        <f>+[13]Sample!$P301</f>
        <v>39.22</v>
      </c>
      <c r="F308" s="247" t="str">
        <f>+[13]Sample!$J301</f>
        <v>CHECK</v>
      </c>
      <c r="G308" s="247">
        <f>+[13]Sample!$G301</f>
        <v>42994</v>
      </c>
      <c r="H308" s="247">
        <f>+[13]Sample!$H301</f>
        <v>43024</v>
      </c>
      <c r="I308" s="247">
        <f t="shared" si="35"/>
        <v>43009</v>
      </c>
      <c r="J308" s="247">
        <f>+[13]Sample!$L301</f>
        <v>43042</v>
      </c>
      <c r="K308" s="150">
        <f t="shared" si="36"/>
        <v>33</v>
      </c>
      <c r="L308" s="93">
        <f t="shared" si="37"/>
        <v>1294</v>
      </c>
      <c r="M308" s="247">
        <f>+[13]Sample!$M301</f>
        <v>43049</v>
      </c>
      <c r="N308" s="95">
        <f t="shared" si="33"/>
        <v>7</v>
      </c>
      <c r="O308" s="248">
        <f t="shared" si="34"/>
        <v>275</v>
      </c>
      <c r="P308" s="93"/>
      <c r="Q308" s="33"/>
      <c r="R308" s="33"/>
      <c r="S308" s="33"/>
      <c r="T308" s="33"/>
      <c r="U308" s="33"/>
    </row>
    <row r="309" spans="1:21">
      <c r="A309" s="94">
        <v>301</v>
      </c>
      <c r="B309" s="93" t="str">
        <f>+[13]Sample!$A302</f>
        <v>PEOPLE PLUS INC</v>
      </c>
      <c r="C309" s="247">
        <f>+[13]Sample!$D302</f>
        <v>42979</v>
      </c>
      <c r="D309" s="93">
        <f>+[13]Sample!$F302</f>
        <v>833.04</v>
      </c>
      <c r="E309" s="93">
        <f>+[13]Sample!$P302</f>
        <v>833.04</v>
      </c>
      <c r="F309" s="247" t="str">
        <f>+[13]Sample!$J302</f>
        <v>Direct Deposit</v>
      </c>
      <c r="G309" s="247">
        <f>+[13]Sample!$G302</f>
        <v>42968</v>
      </c>
      <c r="H309" s="247">
        <f>+[13]Sample!$H302</f>
        <v>42974</v>
      </c>
      <c r="I309" s="247">
        <f t="shared" si="35"/>
        <v>42971</v>
      </c>
      <c r="J309" s="247">
        <f>+[13]Sample!$L302</f>
        <v>43004</v>
      </c>
      <c r="K309" s="150">
        <f t="shared" si="36"/>
        <v>33</v>
      </c>
      <c r="L309" s="93">
        <f t="shared" si="37"/>
        <v>27490</v>
      </c>
      <c r="M309" s="247">
        <f>+[13]Sample!$M302</f>
        <v>43004</v>
      </c>
      <c r="N309" s="95">
        <f t="shared" si="33"/>
        <v>0</v>
      </c>
      <c r="O309" s="248">
        <f t="shared" si="34"/>
        <v>0</v>
      </c>
      <c r="P309" s="93"/>
      <c r="Q309" s="33"/>
      <c r="R309" s="33"/>
      <c r="S309" s="33"/>
      <c r="T309" s="33"/>
      <c r="U309" s="33"/>
    </row>
    <row r="310" spans="1:21">
      <c r="A310" s="94">
        <v>302</v>
      </c>
      <c r="B310" s="93" t="str">
        <f>+[13]Sample!$A303</f>
        <v>PEOPLE PLUS INC</v>
      </c>
      <c r="C310" s="247">
        <f>+[13]Sample!$D303</f>
        <v>42986</v>
      </c>
      <c r="D310" s="93">
        <f>+[13]Sample!$F303</f>
        <v>767.88</v>
      </c>
      <c r="E310" s="93">
        <f>+[13]Sample!$P303</f>
        <v>767.88</v>
      </c>
      <c r="F310" s="247" t="str">
        <f>+[13]Sample!$J303</f>
        <v>Direct Deposit</v>
      </c>
      <c r="G310" s="247">
        <f>+[13]Sample!$G303</f>
        <v>42975</v>
      </c>
      <c r="H310" s="247">
        <f>+[13]Sample!$H303</f>
        <v>42981</v>
      </c>
      <c r="I310" s="247">
        <f t="shared" si="35"/>
        <v>42978</v>
      </c>
      <c r="J310" s="247">
        <f>+[13]Sample!$L303</f>
        <v>43011</v>
      </c>
      <c r="K310" s="150">
        <f t="shared" si="36"/>
        <v>33</v>
      </c>
      <c r="L310" s="93">
        <f t="shared" si="37"/>
        <v>25340</v>
      </c>
      <c r="M310" s="247">
        <f>+[13]Sample!$M303</f>
        <v>43011</v>
      </c>
      <c r="N310" s="95">
        <f t="shared" si="33"/>
        <v>0</v>
      </c>
      <c r="O310" s="248">
        <f t="shared" si="34"/>
        <v>0</v>
      </c>
      <c r="P310" s="93"/>
      <c r="Q310" s="33"/>
      <c r="R310" s="33"/>
      <c r="S310" s="33"/>
      <c r="T310" s="33"/>
      <c r="U310" s="33"/>
    </row>
    <row r="311" spans="1:21">
      <c r="A311" s="94">
        <v>303</v>
      </c>
      <c r="B311" s="93" t="str">
        <f>+[13]Sample!$A304</f>
        <v>Persson, Matthew M (Matt)</v>
      </c>
      <c r="C311" s="247">
        <f>+[13]Sample!$D304</f>
        <v>43167</v>
      </c>
      <c r="D311" s="93">
        <f>+[13]Sample!$F304</f>
        <v>10.63</v>
      </c>
      <c r="E311" s="93">
        <f>+[13]Sample!$P304</f>
        <v>10.63</v>
      </c>
      <c r="F311" s="247" t="str">
        <f>+[13]Sample!$J304</f>
        <v>Direct Deposit</v>
      </c>
      <c r="G311" s="247">
        <f>+[13]Sample!$G304</f>
        <v>43166</v>
      </c>
      <c r="H311" s="247">
        <f>+[13]Sample!$H304</f>
        <v>43166</v>
      </c>
      <c r="I311" s="247">
        <f t="shared" si="35"/>
        <v>43166</v>
      </c>
      <c r="J311" s="247">
        <f>+[13]Sample!$L304</f>
        <v>43172</v>
      </c>
      <c r="K311" s="150">
        <f t="shared" si="36"/>
        <v>6</v>
      </c>
      <c r="L311" s="93">
        <f t="shared" si="37"/>
        <v>64</v>
      </c>
      <c r="M311" s="247">
        <f>+[13]Sample!$M304</f>
        <v>43172</v>
      </c>
      <c r="N311" s="95">
        <f t="shared" si="33"/>
        <v>0</v>
      </c>
      <c r="O311" s="248">
        <f t="shared" si="34"/>
        <v>0</v>
      </c>
      <c r="P311" s="93"/>
      <c r="Q311" s="33"/>
      <c r="R311" s="33"/>
      <c r="S311" s="33"/>
      <c r="T311" s="33"/>
      <c r="U311" s="33"/>
    </row>
    <row r="312" spans="1:21">
      <c r="A312" s="94">
        <v>304</v>
      </c>
      <c r="B312" s="93" t="str">
        <f>+[13]Sample!$A305</f>
        <v>PLUMBERS SUPPLY COMPANY</v>
      </c>
      <c r="C312" s="247">
        <f>+[13]Sample!$D305</f>
        <v>43185</v>
      </c>
      <c r="D312" s="93">
        <f>+[13]Sample!$F305</f>
        <v>40.07</v>
      </c>
      <c r="E312" s="93">
        <f>+[13]Sample!$P305</f>
        <v>40.07</v>
      </c>
      <c r="F312" s="247" t="str">
        <f>+[13]Sample!$J305</f>
        <v>Direct Deposit</v>
      </c>
      <c r="G312" s="247">
        <f>+[13]Sample!$G305</f>
        <v>43185</v>
      </c>
      <c r="H312" s="247">
        <f>+[13]Sample!$H305</f>
        <v>43185</v>
      </c>
      <c r="I312" s="247">
        <f t="shared" si="35"/>
        <v>43185</v>
      </c>
      <c r="J312" s="247">
        <f>+[13]Sample!$L305</f>
        <v>43195</v>
      </c>
      <c r="K312" s="150">
        <f t="shared" si="36"/>
        <v>10</v>
      </c>
      <c r="L312" s="93">
        <f t="shared" si="37"/>
        <v>401</v>
      </c>
      <c r="M312" s="247">
        <f>+[13]Sample!$M305</f>
        <v>43195</v>
      </c>
      <c r="N312" s="95">
        <f t="shared" si="33"/>
        <v>0</v>
      </c>
      <c r="O312" s="248">
        <f t="shared" si="34"/>
        <v>0</v>
      </c>
      <c r="P312" s="93"/>
      <c r="Q312" s="33"/>
      <c r="R312" s="33"/>
      <c r="S312" s="33"/>
      <c r="T312" s="33"/>
      <c r="U312" s="33"/>
    </row>
    <row r="313" spans="1:21">
      <c r="A313" s="94">
        <v>305</v>
      </c>
      <c r="B313" s="93" t="str">
        <f>+[13]Sample!$A306</f>
        <v>POLLUX BUSINESS SERVICES</v>
      </c>
      <c r="C313" s="247">
        <f>+[13]Sample!$D306</f>
        <v>42965</v>
      </c>
      <c r="D313" s="93">
        <f>+[13]Sample!$F306</f>
        <v>4704.7</v>
      </c>
      <c r="E313" s="93">
        <f>+[13]Sample!$P306</f>
        <v>4704.7</v>
      </c>
      <c r="F313" s="247" t="str">
        <f>+[13]Sample!$J306</f>
        <v>CHECK</v>
      </c>
      <c r="G313" s="247">
        <f>+[13]Sample!$G306</f>
        <v>42935</v>
      </c>
      <c r="H313" s="247">
        <f>+[13]Sample!$H306</f>
        <v>42965</v>
      </c>
      <c r="I313" s="247">
        <f t="shared" si="35"/>
        <v>42950</v>
      </c>
      <c r="J313" s="247">
        <f>+[13]Sample!$L306</f>
        <v>42977</v>
      </c>
      <c r="K313" s="150">
        <f t="shared" si="36"/>
        <v>27</v>
      </c>
      <c r="L313" s="93">
        <f t="shared" si="37"/>
        <v>127027</v>
      </c>
      <c r="M313" s="247">
        <f>+[13]Sample!$M306</f>
        <v>42984</v>
      </c>
      <c r="N313" s="95">
        <f t="shared" si="33"/>
        <v>7</v>
      </c>
      <c r="O313" s="248">
        <f t="shared" si="34"/>
        <v>32933</v>
      </c>
      <c r="P313" s="93"/>
      <c r="Q313" s="33"/>
      <c r="R313" s="33"/>
      <c r="S313" s="33"/>
      <c r="T313" s="33"/>
      <c r="U313" s="33"/>
    </row>
    <row r="314" spans="1:21">
      <c r="A314" s="94">
        <v>306</v>
      </c>
      <c r="B314" s="93" t="str">
        <f>+[13]Sample!$A307</f>
        <v>Porter, Gary R</v>
      </c>
      <c r="C314" s="247">
        <f>+[13]Sample!$D307</f>
        <v>43235</v>
      </c>
      <c r="D314" s="93">
        <f>+[13]Sample!$F307</f>
        <v>304.32</v>
      </c>
      <c r="E314" s="93">
        <f>+[13]Sample!$P307</f>
        <v>304.32</v>
      </c>
      <c r="F314" s="247" t="str">
        <f>+[13]Sample!$J307</f>
        <v>Direct Deposit</v>
      </c>
      <c r="G314" s="247">
        <f>+[13]Sample!$G307</f>
        <v>43168</v>
      </c>
      <c r="H314" s="247">
        <f>+[13]Sample!$H307</f>
        <v>43235</v>
      </c>
      <c r="I314" s="247">
        <f t="shared" si="35"/>
        <v>43201.5</v>
      </c>
      <c r="J314" s="247">
        <f>+[13]Sample!$L307</f>
        <v>43238</v>
      </c>
      <c r="K314" s="150">
        <f t="shared" si="36"/>
        <v>37</v>
      </c>
      <c r="L314" s="93">
        <f t="shared" si="37"/>
        <v>11260</v>
      </c>
      <c r="M314" s="247">
        <f>+[13]Sample!$M307</f>
        <v>43238</v>
      </c>
      <c r="N314" s="95">
        <f t="shared" si="33"/>
        <v>0</v>
      </c>
      <c r="O314" s="248">
        <f t="shared" si="34"/>
        <v>0</v>
      </c>
      <c r="P314" s="93"/>
      <c r="Q314" s="33"/>
      <c r="R314" s="33"/>
      <c r="S314" s="33"/>
      <c r="T314" s="33"/>
      <c r="U314" s="33"/>
    </row>
    <row r="315" spans="1:21">
      <c r="A315" s="94">
        <v>307</v>
      </c>
      <c r="B315" s="93" t="str">
        <f>+[13]Sample!$A308</f>
        <v>PRECISION PRODUCTS LLC</v>
      </c>
      <c r="C315" s="247">
        <f>+[13]Sample!$D308</f>
        <v>43203</v>
      </c>
      <c r="D315" s="93">
        <f>+[13]Sample!$F308</f>
        <v>2170.09</v>
      </c>
      <c r="E315" s="93">
        <f>+[13]Sample!$P308</f>
        <v>2170.09</v>
      </c>
      <c r="F315" s="247" t="str">
        <f>+[13]Sample!$J308</f>
        <v>CHECK</v>
      </c>
      <c r="G315" s="247">
        <f>+[13]Sample!$G308</f>
        <v>43203</v>
      </c>
      <c r="H315" s="247">
        <f>+[13]Sample!$H308</f>
        <v>43567</v>
      </c>
      <c r="I315" s="247">
        <f t="shared" si="35"/>
        <v>43385</v>
      </c>
      <c r="J315" s="247">
        <f>+[13]Sample!$L308</f>
        <v>43220</v>
      </c>
      <c r="K315" s="150">
        <f t="shared" si="36"/>
        <v>-165</v>
      </c>
      <c r="L315" s="93">
        <f t="shared" si="37"/>
        <v>-358065</v>
      </c>
      <c r="M315" s="247">
        <f>+[13]Sample!$M308</f>
        <v>43227</v>
      </c>
      <c r="N315" s="95">
        <f t="shared" si="33"/>
        <v>7</v>
      </c>
      <c r="O315" s="248">
        <f t="shared" si="34"/>
        <v>15191</v>
      </c>
      <c r="P315" s="93"/>
      <c r="Q315" s="33"/>
      <c r="R315" s="33"/>
      <c r="S315" s="33"/>
      <c r="T315" s="33"/>
      <c r="U315" s="33"/>
    </row>
    <row r="316" spans="1:21">
      <c r="A316" s="94">
        <v>308</v>
      </c>
      <c r="B316" s="93" t="str">
        <f>+[13]Sample!$A309</f>
        <v>Price, Daniel K (Dan)</v>
      </c>
      <c r="C316" s="247">
        <f>+[13]Sample!$D309</f>
        <v>42978</v>
      </c>
      <c r="D316" s="93">
        <f>+[13]Sample!$F309</f>
        <v>866.8</v>
      </c>
      <c r="E316" s="93">
        <f>+[13]Sample!$P309</f>
        <v>280.94</v>
      </c>
      <c r="F316" s="247" t="str">
        <f>+[13]Sample!$J309</f>
        <v>Direct Deposit</v>
      </c>
      <c r="G316" s="247">
        <f>+[13]Sample!$G309</f>
        <v>42906</v>
      </c>
      <c r="H316" s="247">
        <f>+[13]Sample!$H309</f>
        <v>42978</v>
      </c>
      <c r="I316" s="247">
        <f t="shared" si="35"/>
        <v>42942</v>
      </c>
      <c r="J316" s="247">
        <f>+[13]Sample!$L309</f>
        <v>42984</v>
      </c>
      <c r="K316" s="150">
        <f t="shared" si="36"/>
        <v>42</v>
      </c>
      <c r="L316" s="93">
        <f t="shared" si="37"/>
        <v>11799</v>
      </c>
      <c r="M316" s="247">
        <f>+[13]Sample!$M309</f>
        <v>42984</v>
      </c>
      <c r="N316" s="95">
        <f t="shared" si="33"/>
        <v>0</v>
      </c>
      <c r="O316" s="248">
        <f t="shared" si="34"/>
        <v>0</v>
      </c>
      <c r="P316" s="93"/>
      <c r="Q316" s="33"/>
      <c r="R316" s="33"/>
      <c r="S316" s="33"/>
      <c r="T316" s="33"/>
      <c r="U316" s="33"/>
    </row>
    <row r="317" spans="1:21">
      <c r="A317" s="94">
        <v>309</v>
      </c>
      <c r="B317" s="93" t="str">
        <f>+[13]Sample!$A310</f>
        <v>Price, Daniel K (Dan)</v>
      </c>
      <c r="C317" s="247">
        <f>+[13]Sample!$D310</f>
        <v>43220</v>
      </c>
      <c r="D317" s="93">
        <f>+[13]Sample!$F310</f>
        <v>402.6</v>
      </c>
      <c r="E317" s="93">
        <f>+[13]Sample!$P310</f>
        <v>396.6</v>
      </c>
      <c r="F317" s="247" t="str">
        <f>+[13]Sample!$J310</f>
        <v>Direct Deposit</v>
      </c>
      <c r="G317" s="247">
        <f>+[13]Sample!$G310</f>
        <v>43214</v>
      </c>
      <c r="H317" s="247">
        <f>+[13]Sample!$H310</f>
        <v>43215</v>
      </c>
      <c r="I317" s="247">
        <f t="shared" si="35"/>
        <v>43214.5</v>
      </c>
      <c r="J317" s="247">
        <f>+[13]Sample!$L310</f>
        <v>43222</v>
      </c>
      <c r="K317" s="150">
        <f t="shared" si="36"/>
        <v>8</v>
      </c>
      <c r="L317" s="93">
        <f t="shared" si="37"/>
        <v>3173</v>
      </c>
      <c r="M317" s="247">
        <f>+[13]Sample!$M310</f>
        <v>43222</v>
      </c>
      <c r="N317" s="95">
        <f t="shared" si="33"/>
        <v>0</v>
      </c>
      <c r="O317" s="248">
        <f t="shared" si="34"/>
        <v>0</v>
      </c>
      <c r="P317" s="93"/>
      <c r="Q317" s="33"/>
      <c r="R317" s="33"/>
      <c r="S317" s="33"/>
      <c r="T317" s="33"/>
      <c r="U317" s="33"/>
    </row>
    <row r="318" spans="1:21">
      <c r="A318" s="94">
        <v>310</v>
      </c>
      <c r="B318" s="93" t="str">
        <f>+[13]Sample!$A311</f>
        <v>PRINCETON EPB</v>
      </c>
      <c r="C318" s="247">
        <f>+[13]Sample!$D311</f>
        <v>43089</v>
      </c>
      <c r="D318" s="93">
        <f>+[13]Sample!$F311</f>
        <v>147.78</v>
      </c>
      <c r="E318" s="93">
        <f>+[13]Sample!$P311</f>
        <v>147.78</v>
      </c>
      <c r="F318" s="247" t="str">
        <f>+[13]Sample!$J311</f>
        <v>CHECK</v>
      </c>
      <c r="G318" s="247">
        <f>+[13]Sample!$G311</f>
        <v>43061</v>
      </c>
      <c r="H318" s="247">
        <f>+[13]Sample!$H311</f>
        <v>43089</v>
      </c>
      <c r="I318" s="247">
        <f t="shared" si="35"/>
        <v>43075</v>
      </c>
      <c r="J318" s="247">
        <f>+[13]Sample!$L311</f>
        <v>43124</v>
      </c>
      <c r="K318" s="150">
        <f t="shared" si="36"/>
        <v>49</v>
      </c>
      <c r="L318" s="93">
        <f t="shared" si="37"/>
        <v>7241</v>
      </c>
      <c r="M318" s="247">
        <f>+[13]Sample!$M311</f>
        <v>43131</v>
      </c>
      <c r="N318" s="95">
        <f t="shared" si="33"/>
        <v>7</v>
      </c>
      <c r="O318" s="248">
        <f t="shared" si="34"/>
        <v>1034</v>
      </c>
      <c r="P318" s="93"/>
      <c r="Q318" s="33"/>
      <c r="R318" s="33"/>
      <c r="S318" s="33"/>
      <c r="T318" s="33"/>
      <c r="U318" s="33"/>
    </row>
    <row r="319" spans="1:21">
      <c r="A319" s="94">
        <v>311</v>
      </c>
      <c r="B319" s="93" t="str">
        <f>+[13]Sample!$A312</f>
        <v>PRINCETON WATER AND SEWER</v>
      </c>
      <c r="C319" s="247">
        <f>+[13]Sample!$D312</f>
        <v>42928</v>
      </c>
      <c r="D319" s="93">
        <f>+[13]Sample!$F312</f>
        <v>40.21</v>
      </c>
      <c r="E319" s="93">
        <f>+[13]Sample!$P312</f>
        <v>40.21</v>
      </c>
      <c r="F319" s="247" t="str">
        <f>+[13]Sample!$J312</f>
        <v>CHECK</v>
      </c>
      <c r="G319" s="247">
        <f>+[13]Sample!$G312</f>
        <v>42898</v>
      </c>
      <c r="H319" s="247">
        <f>+[13]Sample!$H312</f>
        <v>42928</v>
      </c>
      <c r="I319" s="247">
        <f t="shared" si="35"/>
        <v>42913</v>
      </c>
      <c r="J319" s="247">
        <f>+[13]Sample!$L312</f>
        <v>42942</v>
      </c>
      <c r="K319" s="150">
        <f t="shared" si="36"/>
        <v>29</v>
      </c>
      <c r="L319" s="93">
        <f t="shared" si="37"/>
        <v>1166</v>
      </c>
      <c r="M319" s="247">
        <f>+[13]Sample!$M312</f>
        <v>42948</v>
      </c>
      <c r="N319" s="95">
        <f t="shared" si="33"/>
        <v>6</v>
      </c>
      <c r="O319" s="248">
        <f t="shared" si="34"/>
        <v>241</v>
      </c>
      <c r="P319" s="93"/>
      <c r="Q319" s="33"/>
      <c r="R319" s="33"/>
      <c r="S319" s="33"/>
      <c r="T319" s="33"/>
      <c r="U319" s="33"/>
    </row>
    <row r="320" spans="1:21">
      <c r="A320" s="94">
        <v>312</v>
      </c>
      <c r="B320" s="93" t="str">
        <f>+[13]Sample!$A313</f>
        <v>Redd, William D (Doug)</v>
      </c>
      <c r="C320" s="247">
        <f>+[13]Sample!$D313</f>
        <v>43112</v>
      </c>
      <c r="D320" s="93">
        <f>+[13]Sample!$F313</f>
        <v>98.82</v>
      </c>
      <c r="E320" s="93">
        <f>+[13]Sample!$P313</f>
        <v>98.82</v>
      </c>
      <c r="F320" s="247" t="str">
        <f>+[13]Sample!$J313</f>
        <v>Direct Deposit</v>
      </c>
      <c r="G320" s="247">
        <f>+[13]Sample!$G313</f>
        <v>43109</v>
      </c>
      <c r="H320" s="247">
        <f>+[13]Sample!$H313</f>
        <v>43112</v>
      </c>
      <c r="I320" s="247">
        <f t="shared" si="35"/>
        <v>43110.5</v>
      </c>
      <c r="J320" s="247">
        <f>+[13]Sample!$L313</f>
        <v>43116</v>
      </c>
      <c r="K320" s="150">
        <f t="shared" si="36"/>
        <v>6</v>
      </c>
      <c r="L320" s="93">
        <f t="shared" si="37"/>
        <v>593</v>
      </c>
      <c r="M320" s="247">
        <f>+[13]Sample!$M313</f>
        <v>43116</v>
      </c>
      <c r="N320" s="95">
        <f t="shared" si="33"/>
        <v>0</v>
      </c>
      <c r="O320" s="248">
        <f t="shared" si="34"/>
        <v>0</v>
      </c>
      <c r="P320" s="93"/>
      <c r="Q320" s="33"/>
      <c r="R320" s="33"/>
      <c r="S320" s="33"/>
      <c r="T320" s="33"/>
      <c r="U320" s="33"/>
    </row>
    <row r="321" spans="1:21">
      <c r="A321" s="94">
        <v>313</v>
      </c>
      <c r="B321" s="93" t="str">
        <f>+[13]Sample!$A314</f>
        <v>REPUBLIC SERVICES</v>
      </c>
      <c r="C321" s="247">
        <f>+[13]Sample!$D314</f>
        <v>43023</v>
      </c>
      <c r="D321" s="93">
        <f>+[13]Sample!$F314</f>
        <v>667.74</v>
      </c>
      <c r="E321" s="93">
        <f>+[13]Sample!$P314</f>
        <v>667.74</v>
      </c>
      <c r="F321" s="247" t="str">
        <f>+[13]Sample!$J314</f>
        <v>Direct Deposit</v>
      </c>
      <c r="G321" s="247">
        <f>+[13]Sample!$G314</f>
        <v>43040</v>
      </c>
      <c r="H321" s="247">
        <f>+[13]Sample!$H314</f>
        <v>43069</v>
      </c>
      <c r="I321" s="247">
        <f t="shared" si="35"/>
        <v>43054.5</v>
      </c>
      <c r="J321" s="247">
        <f>+[13]Sample!$L314</f>
        <v>43045</v>
      </c>
      <c r="K321" s="150">
        <f t="shared" si="36"/>
        <v>-10</v>
      </c>
      <c r="L321" s="93">
        <f t="shared" si="37"/>
        <v>-6677</v>
      </c>
      <c r="M321" s="247">
        <f>+[13]Sample!$M314</f>
        <v>43045</v>
      </c>
      <c r="N321" s="95">
        <f t="shared" si="33"/>
        <v>0</v>
      </c>
      <c r="O321" s="248">
        <f t="shared" si="34"/>
        <v>0</v>
      </c>
      <c r="P321" s="93"/>
      <c r="Q321" s="33"/>
      <c r="R321" s="33"/>
      <c r="S321" s="33"/>
      <c r="T321" s="33"/>
      <c r="U321" s="33"/>
    </row>
    <row r="322" spans="1:21">
      <c r="A322" s="94">
        <v>314</v>
      </c>
      <c r="B322" s="93" t="str">
        <f>+[13]Sample!$A315</f>
        <v>REPUBLIC SERVICES</v>
      </c>
      <c r="C322" s="247">
        <f>+[13]Sample!$D315</f>
        <v>43115</v>
      </c>
      <c r="D322" s="93">
        <f>+[13]Sample!$F315</f>
        <v>346.34</v>
      </c>
      <c r="E322" s="93">
        <f>+[13]Sample!$P315</f>
        <v>346.34</v>
      </c>
      <c r="F322" s="247" t="str">
        <f>+[13]Sample!$J315</f>
        <v>Direct Deposit</v>
      </c>
      <c r="G322" s="247">
        <f>+[13]Sample!$G315</f>
        <v>43132</v>
      </c>
      <c r="H322" s="247">
        <f>+[13]Sample!$H315</f>
        <v>43159</v>
      </c>
      <c r="I322" s="247">
        <f t="shared" si="35"/>
        <v>43145.5</v>
      </c>
      <c r="J322" s="247">
        <f>+[13]Sample!$L315</f>
        <v>43129</v>
      </c>
      <c r="K322" s="150">
        <f t="shared" si="36"/>
        <v>-17</v>
      </c>
      <c r="L322" s="93">
        <f t="shared" si="37"/>
        <v>-5888</v>
      </c>
      <c r="M322" s="247">
        <f>+[13]Sample!$M315</f>
        <v>43129</v>
      </c>
      <c r="N322" s="95">
        <f t="shared" si="33"/>
        <v>0</v>
      </c>
      <c r="O322" s="248">
        <f t="shared" si="34"/>
        <v>0</v>
      </c>
      <c r="P322" s="93"/>
      <c r="Q322" s="33"/>
      <c r="R322" s="33"/>
      <c r="S322" s="33"/>
      <c r="T322" s="33"/>
      <c r="U322" s="33"/>
    </row>
    <row r="323" spans="1:21">
      <c r="A323" s="94">
        <v>315</v>
      </c>
      <c r="B323" s="93" t="str">
        <f>+[13]Sample!$A316</f>
        <v>REPUBLIC SERVICES</v>
      </c>
      <c r="C323" s="247">
        <f>+[13]Sample!$D316</f>
        <v>42906</v>
      </c>
      <c r="D323" s="93">
        <f>+[13]Sample!$F316</f>
        <v>427.78</v>
      </c>
      <c r="E323" s="93">
        <f>+[13]Sample!$P316</f>
        <v>427.78</v>
      </c>
      <c r="F323" s="247" t="str">
        <f>+[13]Sample!$J316</f>
        <v>Direct Deposit</v>
      </c>
      <c r="G323" s="247">
        <f>+[13]Sample!$G316</f>
        <v>42917</v>
      </c>
      <c r="H323" s="247">
        <f>+[13]Sample!$H316</f>
        <v>42947</v>
      </c>
      <c r="I323" s="247">
        <f t="shared" si="35"/>
        <v>42932</v>
      </c>
      <c r="J323" s="247">
        <f>+[13]Sample!$L316</f>
        <v>42921</v>
      </c>
      <c r="K323" s="150">
        <f t="shared" si="36"/>
        <v>-11</v>
      </c>
      <c r="L323" s="93">
        <f t="shared" si="37"/>
        <v>-4706</v>
      </c>
      <c r="M323" s="247">
        <f>+[13]Sample!$M316</f>
        <v>42921</v>
      </c>
      <c r="N323" s="95">
        <f t="shared" si="33"/>
        <v>0</v>
      </c>
      <c r="O323" s="248">
        <f t="shared" si="34"/>
        <v>0</v>
      </c>
      <c r="P323" s="93"/>
      <c r="Q323" s="33"/>
      <c r="R323" s="33"/>
      <c r="S323" s="33"/>
      <c r="T323" s="33"/>
      <c r="U323" s="33"/>
    </row>
    <row r="324" spans="1:21">
      <c r="A324" s="94">
        <v>316</v>
      </c>
      <c r="B324" s="93" t="str">
        <f>+[13]Sample!$A317</f>
        <v>REPUBLIC SERVICES</v>
      </c>
      <c r="C324" s="247">
        <f>+[13]Sample!$D317</f>
        <v>42936</v>
      </c>
      <c r="D324" s="93">
        <f>+[13]Sample!$F317</f>
        <v>445.68</v>
      </c>
      <c r="E324" s="93">
        <f>+[13]Sample!$P317</f>
        <v>445.68</v>
      </c>
      <c r="F324" s="247" t="str">
        <f>+[13]Sample!$J317</f>
        <v>Direct Deposit</v>
      </c>
      <c r="G324" s="247">
        <f>+[13]Sample!$G317</f>
        <v>42928</v>
      </c>
      <c r="H324" s="247">
        <f>+[13]Sample!$H317</f>
        <v>42978</v>
      </c>
      <c r="I324" s="247">
        <f t="shared" si="35"/>
        <v>42953</v>
      </c>
      <c r="J324" s="247">
        <f>+[13]Sample!$L317</f>
        <v>42954</v>
      </c>
      <c r="K324" s="150">
        <f t="shared" si="36"/>
        <v>1</v>
      </c>
      <c r="L324" s="93">
        <f t="shared" si="37"/>
        <v>446</v>
      </c>
      <c r="M324" s="247">
        <f>+[13]Sample!$M317</f>
        <v>42954</v>
      </c>
      <c r="N324" s="95">
        <f t="shared" si="33"/>
        <v>0</v>
      </c>
      <c r="O324" s="248">
        <f t="shared" si="34"/>
        <v>0</v>
      </c>
      <c r="P324" s="93"/>
      <c r="Q324" s="33"/>
      <c r="R324" s="33"/>
      <c r="S324" s="33"/>
      <c r="T324" s="33"/>
      <c r="U324" s="33"/>
    </row>
    <row r="325" spans="1:21">
      <c r="A325" s="94">
        <v>317</v>
      </c>
      <c r="B325" s="93" t="str">
        <f>+[13]Sample!$A318</f>
        <v>REPUBLIC SERVICES</v>
      </c>
      <c r="C325" s="247">
        <f>+[13]Sample!$D318</f>
        <v>42972</v>
      </c>
      <c r="D325" s="93">
        <f>+[13]Sample!$F318</f>
        <v>535.47</v>
      </c>
      <c r="E325" s="93">
        <f>+[13]Sample!$P318</f>
        <v>535.47</v>
      </c>
      <c r="F325" s="247" t="str">
        <f>+[13]Sample!$J318</f>
        <v>Direct Deposit</v>
      </c>
      <c r="G325" s="247">
        <f>+[13]Sample!$G318</f>
        <v>42979</v>
      </c>
      <c r="H325" s="247">
        <f>+[13]Sample!$H318</f>
        <v>43008</v>
      </c>
      <c r="I325" s="247">
        <f t="shared" si="35"/>
        <v>42993.5</v>
      </c>
      <c r="J325" s="247">
        <f>+[13]Sample!$L318</f>
        <v>42989</v>
      </c>
      <c r="K325" s="150">
        <f t="shared" si="36"/>
        <v>-5</v>
      </c>
      <c r="L325" s="93">
        <f t="shared" si="37"/>
        <v>-2677</v>
      </c>
      <c r="M325" s="247">
        <f>+[13]Sample!$M318</f>
        <v>42989</v>
      </c>
      <c r="N325" s="95">
        <f t="shared" si="33"/>
        <v>0</v>
      </c>
      <c r="O325" s="248">
        <f t="shared" si="34"/>
        <v>0</v>
      </c>
      <c r="P325" s="93"/>
      <c r="Q325" s="33"/>
      <c r="R325" s="33"/>
      <c r="S325" s="33"/>
      <c r="T325" s="33"/>
      <c r="U325" s="33"/>
    </row>
    <row r="326" spans="1:21">
      <c r="A326" s="94">
        <v>318</v>
      </c>
      <c r="B326" s="93" t="str">
        <f>+[13]Sample!$A319</f>
        <v>REPUBLIC SERVICES</v>
      </c>
      <c r="C326" s="247">
        <f>+[13]Sample!$D319</f>
        <v>43245</v>
      </c>
      <c r="D326" s="93">
        <f>+[13]Sample!$F319</f>
        <v>639.80999999999995</v>
      </c>
      <c r="E326" s="93">
        <f>+[13]Sample!$P319</f>
        <v>639.80999999999995</v>
      </c>
      <c r="F326" s="247" t="str">
        <f>+[13]Sample!$J319</f>
        <v>Direct Deposit</v>
      </c>
      <c r="G326" s="247">
        <f>+[13]Sample!$G319</f>
        <v>43252</v>
      </c>
      <c r="H326" s="247">
        <f>+[13]Sample!$H319</f>
        <v>43281</v>
      </c>
      <c r="I326" s="247">
        <f t="shared" si="35"/>
        <v>43266.5</v>
      </c>
      <c r="J326" s="247">
        <f>+[13]Sample!$L319</f>
        <v>43270</v>
      </c>
      <c r="K326" s="150">
        <f t="shared" si="36"/>
        <v>4</v>
      </c>
      <c r="L326" s="93">
        <f t="shared" si="37"/>
        <v>2559</v>
      </c>
      <c r="M326" s="247">
        <f>+[13]Sample!$M319</f>
        <v>43270</v>
      </c>
      <c r="N326" s="95">
        <f t="shared" si="33"/>
        <v>0</v>
      </c>
      <c r="O326" s="248">
        <f t="shared" si="34"/>
        <v>0</v>
      </c>
      <c r="P326" s="93"/>
      <c r="Q326" s="33"/>
      <c r="R326" s="33"/>
      <c r="S326" s="33"/>
      <c r="T326" s="33"/>
      <c r="U326" s="33"/>
    </row>
    <row r="327" spans="1:21">
      <c r="A327" s="94">
        <v>319</v>
      </c>
      <c r="B327" s="93" t="str">
        <f>+[13]Sample!$A320</f>
        <v>Rice, Thomas C (Craig)</v>
      </c>
      <c r="C327" s="247">
        <f>+[13]Sample!$D320</f>
        <v>43216</v>
      </c>
      <c r="D327" s="93">
        <f>+[13]Sample!$F320</f>
        <v>797.76</v>
      </c>
      <c r="E327" s="93">
        <f>+[13]Sample!$P320</f>
        <v>668.4</v>
      </c>
      <c r="F327" s="247" t="str">
        <f>+[13]Sample!$J320</f>
        <v>Direct Deposit</v>
      </c>
      <c r="G327" s="247">
        <f>+[13]Sample!$G320</f>
        <v>43181</v>
      </c>
      <c r="H327" s="247">
        <f>+[13]Sample!$H320</f>
        <v>43215</v>
      </c>
      <c r="I327" s="247">
        <f t="shared" si="35"/>
        <v>43198</v>
      </c>
      <c r="J327" s="247">
        <f>+[13]Sample!$L320</f>
        <v>43220</v>
      </c>
      <c r="K327" s="150">
        <f t="shared" si="36"/>
        <v>22</v>
      </c>
      <c r="L327" s="93">
        <f t="shared" si="37"/>
        <v>14705</v>
      </c>
      <c r="M327" s="247">
        <f>+[13]Sample!$M320</f>
        <v>43220</v>
      </c>
      <c r="N327" s="95">
        <f t="shared" si="33"/>
        <v>0</v>
      </c>
      <c r="O327" s="248">
        <f t="shared" si="34"/>
        <v>0</v>
      </c>
      <c r="P327" s="93"/>
      <c r="Q327" s="33"/>
      <c r="R327" s="33"/>
      <c r="S327" s="33"/>
      <c r="T327" s="33"/>
      <c r="U327" s="33"/>
    </row>
    <row r="328" spans="1:21">
      <c r="A328" s="94">
        <v>320</v>
      </c>
      <c r="B328" s="93" t="str">
        <f>+[13]Sample!$A321</f>
        <v>RICKS ELECTRIC INC</v>
      </c>
      <c r="C328" s="247">
        <f>+[13]Sample!$D321</f>
        <v>43131</v>
      </c>
      <c r="D328" s="93">
        <f>+[13]Sample!$F321</f>
        <v>151.19999999999999</v>
      </c>
      <c r="E328" s="93">
        <f>+[13]Sample!$P321</f>
        <v>151.19999999999999</v>
      </c>
      <c r="F328" s="247" t="str">
        <f>+[13]Sample!$J321</f>
        <v>Direct Deposit</v>
      </c>
      <c r="G328" s="247">
        <f>+[13]Sample!$G321</f>
        <v>43131</v>
      </c>
      <c r="H328" s="247">
        <f>+[13]Sample!$H321</f>
        <v>43131</v>
      </c>
      <c r="I328" s="247">
        <f t="shared" si="35"/>
        <v>43131</v>
      </c>
      <c r="J328" s="247">
        <f>+[13]Sample!$L321</f>
        <v>43164</v>
      </c>
      <c r="K328" s="150">
        <f t="shared" si="36"/>
        <v>33</v>
      </c>
      <c r="L328" s="93">
        <f t="shared" si="37"/>
        <v>4990</v>
      </c>
      <c r="M328" s="247">
        <f>+[13]Sample!$M321</f>
        <v>43164</v>
      </c>
      <c r="N328" s="95">
        <f t="shared" si="33"/>
        <v>0</v>
      </c>
      <c r="O328" s="248">
        <f t="shared" si="34"/>
        <v>0</v>
      </c>
      <c r="P328" s="93"/>
      <c r="Q328" s="33"/>
      <c r="R328" s="33"/>
      <c r="S328" s="33"/>
      <c r="T328" s="33"/>
      <c r="U328" s="33"/>
    </row>
    <row r="329" spans="1:21">
      <c r="A329" s="94">
        <v>321</v>
      </c>
      <c r="B329" s="93" t="str">
        <f>+[13]Sample!$A322</f>
        <v>RICOH USA INC</v>
      </c>
      <c r="C329" s="247">
        <f>+[13]Sample!$D322</f>
        <v>42870</v>
      </c>
      <c r="D329" s="93">
        <f>+[13]Sample!$F322</f>
        <v>3041.68</v>
      </c>
      <c r="E329" s="93">
        <f>+[13]Sample!$P322</f>
        <v>3041.68</v>
      </c>
      <c r="F329" s="247" t="str">
        <f>+[13]Sample!$J322</f>
        <v>CHECK</v>
      </c>
      <c r="G329" s="247">
        <f>+[13]Sample!$G322</f>
        <v>43191</v>
      </c>
      <c r="H329" s="247">
        <f>+[13]Sample!$H322</f>
        <v>43220</v>
      </c>
      <c r="I329" s="247">
        <f t="shared" si="35"/>
        <v>43205.5</v>
      </c>
      <c r="J329" s="247">
        <f>+[13]Sample!$L322</f>
        <v>42930</v>
      </c>
      <c r="K329" s="150">
        <f t="shared" si="36"/>
        <v>-276</v>
      </c>
      <c r="L329" s="93">
        <f t="shared" si="37"/>
        <v>-839504</v>
      </c>
      <c r="M329" s="247">
        <f>+[13]Sample!$M322</f>
        <v>42935</v>
      </c>
      <c r="N329" s="95">
        <f t="shared" si="33"/>
        <v>5</v>
      </c>
      <c r="O329" s="248">
        <f t="shared" si="34"/>
        <v>15208</v>
      </c>
      <c r="P329" s="93"/>
      <c r="Q329" s="33"/>
      <c r="R329" s="33"/>
      <c r="S329" s="33"/>
      <c r="T329" s="33"/>
      <c r="U329" s="33"/>
    </row>
    <row r="330" spans="1:21">
      <c r="A330" s="94">
        <v>322</v>
      </c>
      <c r="B330" s="93" t="str">
        <f>+[13]Sample!$A323</f>
        <v>RICOH USA INC</v>
      </c>
      <c r="C330" s="247">
        <f>+[13]Sample!$D323</f>
        <v>43166</v>
      </c>
      <c r="D330" s="93">
        <f>+[13]Sample!$F323</f>
        <v>6132.16</v>
      </c>
      <c r="E330" s="93">
        <f>+[13]Sample!$P323</f>
        <v>1617.95</v>
      </c>
      <c r="F330" s="247" t="str">
        <f>+[13]Sample!$J323</f>
        <v>CHECK</v>
      </c>
      <c r="G330" s="247">
        <f>+[13]Sample!$G323</f>
        <v>43132</v>
      </c>
      <c r="H330" s="247">
        <f>+[13]Sample!$H323</f>
        <v>43190</v>
      </c>
      <c r="I330" s="247">
        <f t="shared" si="35"/>
        <v>43161</v>
      </c>
      <c r="J330" s="247">
        <f>+[13]Sample!$L323</f>
        <v>43192</v>
      </c>
      <c r="K330" s="150">
        <f t="shared" si="36"/>
        <v>31</v>
      </c>
      <c r="L330" s="93">
        <f t="shared" si="37"/>
        <v>50156</v>
      </c>
      <c r="M330" s="247">
        <f>+[13]Sample!$M323</f>
        <v>43202</v>
      </c>
      <c r="N330" s="95">
        <f t="shared" ref="N330:N393" si="38">IF(M330="",0,M330-J330)</f>
        <v>10</v>
      </c>
      <c r="O330" s="248">
        <f t="shared" ref="O330:O393" si="39">ROUND(+N330*E330,0)</f>
        <v>16180</v>
      </c>
      <c r="P330" s="93"/>
      <c r="Q330" s="33"/>
      <c r="R330" s="33"/>
      <c r="S330" s="33"/>
      <c r="T330" s="33"/>
      <c r="U330" s="33"/>
    </row>
    <row r="331" spans="1:21">
      <c r="A331" s="94">
        <v>323</v>
      </c>
      <c r="B331" s="93" t="str">
        <f>+[13]Sample!$A324</f>
        <v>SALT RIVER ELECTRIC COOP CORP</v>
      </c>
      <c r="C331" s="247">
        <f>+[13]Sample!$D324</f>
        <v>43259</v>
      </c>
      <c r="D331" s="93">
        <f>+[13]Sample!$F324</f>
        <v>46.58</v>
      </c>
      <c r="E331" s="93">
        <f>+[13]Sample!$P324</f>
        <v>46.58</v>
      </c>
      <c r="F331" s="247" t="str">
        <f>+[13]Sample!$J324</f>
        <v>CHECK</v>
      </c>
      <c r="G331" s="247">
        <f>+[13]Sample!$G324</f>
        <v>43224</v>
      </c>
      <c r="H331" s="247">
        <f>+[13]Sample!$H324</f>
        <v>43256</v>
      </c>
      <c r="I331" s="247">
        <f t="shared" si="35"/>
        <v>43240</v>
      </c>
      <c r="J331" s="247">
        <f>+[13]Sample!$L324</f>
        <v>43266</v>
      </c>
      <c r="K331" s="150">
        <f t="shared" si="36"/>
        <v>26</v>
      </c>
      <c r="L331" s="93">
        <f t="shared" si="37"/>
        <v>1211</v>
      </c>
      <c r="M331" s="247">
        <f>+[13]Sample!$M324</f>
        <v>43276</v>
      </c>
      <c r="N331" s="95">
        <f t="shared" si="38"/>
        <v>10</v>
      </c>
      <c r="O331" s="248">
        <f t="shared" si="39"/>
        <v>466</v>
      </c>
      <c r="P331" s="93"/>
      <c r="Q331" s="33"/>
      <c r="R331" s="33"/>
      <c r="S331" s="33"/>
      <c r="T331" s="33"/>
      <c r="U331" s="33"/>
    </row>
    <row r="332" spans="1:21">
      <c r="A332" s="94">
        <v>324</v>
      </c>
      <c r="B332" s="93" t="str">
        <f>+[13]Sample!$A325</f>
        <v>SCOTT GROSS COMPANY INC</v>
      </c>
      <c r="C332" s="247">
        <f>+[13]Sample!$D325</f>
        <v>42825</v>
      </c>
      <c r="D332" s="93">
        <f>+[13]Sample!$F325</f>
        <v>1.07</v>
      </c>
      <c r="E332" s="93">
        <f>+[13]Sample!$P325</f>
        <v>1.1299999999999999</v>
      </c>
      <c r="F332" s="247" t="str">
        <f>+[13]Sample!$J325</f>
        <v>Direct Deposit</v>
      </c>
      <c r="G332" s="247">
        <f>+[13]Sample!$G325</f>
        <v>42825</v>
      </c>
      <c r="H332" s="247">
        <f>+[13]Sample!$H325</f>
        <v>42825</v>
      </c>
      <c r="I332" s="247">
        <f t="shared" si="35"/>
        <v>42825</v>
      </c>
      <c r="J332" s="247">
        <f>+[13]Sample!$L325</f>
        <v>43042</v>
      </c>
      <c r="K332" s="150">
        <f t="shared" si="36"/>
        <v>217</v>
      </c>
      <c r="L332" s="93">
        <f t="shared" si="37"/>
        <v>245</v>
      </c>
      <c r="M332" s="247">
        <f>+[13]Sample!$M325</f>
        <v>43042</v>
      </c>
      <c r="N332" s="95">
        <f t="shared" si="38"/>
        <v>0</v>
      </c>
      <c r="O332" s="248">
        <f t="shared" si="39"/>
        <v>0</v>
      </c>
      <c r="P332" s="93"/>
      <c r="Q332" s="33"/>
      <c r="R332" s="33"/>
      <c r="S332" s="33"/>
      <c r="T332" s="33"/>
      <c r="U332" s="33"/>
    </row>
    <row r="333" spans="1:21">
      <c r="A333" s="94">
        <v>325</v>
      </c>
      <c r="B333" s="93" t="str">
        <f>+[13]Sample!$A326</f>
        <v>SCOTT WASTE SERVICES INC</v>
      </c>
      <c r="C333" s="247">
        <f>+[13]Sample!$D326</f>
        <v>42943</v>
      </c>
      <c r="D333" s="93">
        <f>+[13]Sample!$F326</f>
        <v>190.8</v>
      </c>
      <c r="E333" s="93">
        <f>+[13]Sample!$P326</f>
        <v>190.8</v>
      </c>
      <c r="F333" s="247" t="str">
        <f>+[13]Sample!$J326</f>
        <v>CHECK</v>
      </c>
      <c r="G333" s="247">
        <f>+[13]Sample!$G326</f>
        <v>42917</v>
      </c>
      <c r="H333" s="247">
        <f>+[13]Sample!$H326</f>
        <v>42947</v>
      </c>
      <c r="I333" s="247">
        <f t="shared" si="35"/>
        <v>42932</v>
      </c>
      <c r="J333" s="247">
        <f>+[13]Sample!$L326</f>
        <v>42968</v>
      </c>
      <c r="K333" s="150">
        <f t="shared" si="36"/>
        <v>36</v>
      </c>
      <c r="L333" s="93">
        <f t="shared" si="37"/>
        <v>6869</v>
      </c>
      <c r="M333" s="247">
        <f>+[13]Sample!$M326</f>
        <v>42976</v>
      </c>
      <c r="N333" s="95">
        <f t="shared" si="38"/>
        <v>8</v>
      </c>
      <c r="O333" s="248">
        <f t="shared" si="39"/>
        <v>1526</v>
      </c>
      <c r="P333" s="93"/>
      <c r="Q333" s="33"/>
      <c r="R333" s="33"/>
      <c r="S333" s="33"/>
      <c r="T333" s="33"/>
      <c r="U333" s="33"/>
    </row>
    <row r="334" spans="1:21">
      <c r="A334" s="94">
        <v>326</v>
      </c>
      <c r="B334" s="93" t="str">
        <f>+[13]Sample!$A327</f>
        <v>SCOTT WASTE SERVICES INC</v>
      </c>
      <c r="C334" s="247">
        <f>+[13]Sample!$D327</f>
        <v>43221</v>
      </c>
      <c r="D334" s="93">
        <f>+[13]Sample!$F327</f>
        <v>178.81</v>
      </c>
      <c r="E334" s="93">
        <f>+[13]Sample!$P327</f>
        <v>178.81</v>
      </c>
      <c r="F334" s="247" t="str">
        <f>+[13]Sample!$J327</f>
        <v>CHECK</v>
      </c>
      <c r="G334" s="247">
        <f>+[13]Sample!$G327</f>
        <v>43191</v>
      </c>
      <c r="H334" s="247">
        <f>+[13]Sample!$H327</f>
        <v>43220</v>
      </c>
      <c r="I334" s="247">
        <f t="shared" si="35"/>
        <v>43205.5</v>
      </c>
      <c r="J334" s="247">
        <f>+[13]Sample!$L327</f>
        <v>43249</v>
      </c>
      <c r="K334" s="150">
        <f t="shared" si="36"/>
        <v>44</v>
      </c>
      <c r="L334" s="93">
        <f t="shared" si="37"/>
        <v>7868</v>
      </c>
      <c r="M334" s="247">
        <f>+[13]Sample!$M327</f>
        <v>43266</v>
      </c>
      <c r="N334" s="95">
        <f t="shared" si="38"/>
        <v>17</v>
      </c>
      <c r="O334" s="248">
        <f t="shared" si="39"/>
        <v>3040</v>
      </c>
      <c r="P334" s="93"/>
      <c r="Q334" s="33"/>
      <c r="R334" s="33"/>
      <c r="S334" s="33"/>
      <c r="T334" s="33"/>
      <c r="U334" s="33"/>
    </row>
    <row r="335" spans="1:21">
      <c r="A335" s="94">
        <v>327</v>
      </c>
      <c r="B335" s="93" t="str">
        <f>+[13]Sample!$A328</f>
        <v>SENSIT TECHNOLOGIES</v>
      </c>
      <c r="C335" s="247">
        <f>+[13]Sample!$D328</f>
        <v>42962</v>
      </c>
      <c r="D335" s="93">
        <f>+[13]Sample!$F328</f>
        <v>82.35</v>
      </c>
      <c r="E335" s="93">
        <f>+[13]Sample!$P328</f>
        <v>82.35</v>
      </c>
      <c r="F335" s="247" t="str">
        <f>+[13]Sample!$J328</f>
        <v>Direct Deposit</v>
      </c>
      <c r="G335" s="247">
        <f>+[13]Sample!$G328</f>
        <v>42962</v>
      </c>
      <c r="H335" s="247">
        <f>+[13]Sample!$H328</f>
        <v>42962</v>
      </c>
      <c r="I335" s="247">
        <f t="shared" si="35"/>
        <v>42962</v>
      </c>
      <c r="J335" s="247">
        <f>+[13]Sample!$L328</f>
        <v>42972</v>
      </c>
      <c r="K335" s="150">
        <f t="shared" si="36"/>
        <v>10</v>
      </c>
      <c r="L335" s="93">
        <f t="shared" si="37"/>
        <v>824</v>
      </c>
      <c r="M335" s="247">
        <f>+[13]Sample!$M328</f>
        <v>42972</v>
      </c>
      <c r="N335" s="95">
        <f t="shared" si="38"/>
        <v>0</v>
      </c>
      <c r="O335" s="248">
        <f t="shared" si="39"/>
        <v>0</v>
      </c>
      <c r="P335" s="93"/>
      <c r="Q335" s="33"/>
      <c r="R335" s="33"/>
      <c r="S335" s="33"/>
      <c r="T335" s="33"/>
      <c r="U335" s="33"/>
    </row>
    <row r="336" spans="1:21">
      <c r="A336" s="94">
        <v>328</v>
      </c>
      <c r="B336" s="93" t="str">
        <f>+[13]Sample!$A329</f>
        <v>SENSIT TECHNOLOGIES</v>
      </c>
      <c r="C336" s="247">
        <f>+[13]Sample!$D329</f>
        <v>43090</v>
      </c>
      <c r="D336" s="93">
        <f>+[13]Sample!$F329</f>
        <v>156.05000000000001</v>
      </c>
      <c r="E336" s="93">
        <f>+[13]Sample!$P329</f>
        <v>156.05000000000001</v>
      </c>
      <c r="F336" s="247" t="str">
        <f>+[13]Sample!$J329</f>
        <v>Direct Deposit</v>
      </c>
      <c r="G336" s="247">
        <f>+[13]Sample!$G329</f>
        <v>43090</v>
      </c>
      <c r="H336" s="247">
        <f>+[13]Sample!$H329</f>
        <v>43090</v>
      </c>
      <c r="I336" s="247">
        <f t="shared" si="35"/>
        <v>43090</v>
      </c>
      <c r="J336" s="247">
        <f>+[13]Sample!$L329</f>
        <v>43110</v>
      </c>
      <c r="K336" s="150">
        <f t="shared" si="36"/>
        <v>20</v>
      </c>
      <c r="L336" s="93">
        <f t="shared" si="37"/>
        <v>3121</v>
      </c>
      <c r="M336" s="247">
        <f>+[13]Sample!$M329</f>
        <v>43110</v>
      </c>
      <c r="N336" s="95">
        <f t="shared" si="38"/>
        <v>0</v>
      </c>
      <c r="O336" s="248">
        <f t="shared" si="39"/>
        <v>0</v>
      </c>
      <c r="P336" s="93"/>
      <c r="Q336" s="33"/>
      <c r="R336" s="33"/>
      <c r="S336" s="33"/>
      <c r="T336" s="33"/>
      <c r="U336" s="33"/>
    </row>
    <row r="337" spans="1:21">
      <c r="A337" s="94">
        <v>329</v>
      </c>
      <c r="B337" s="93" t="str">
        <f>+[13]Sample!$A330</f>
        <v>SENSIT TECHNOLOGIES</v>
      </c>
      <c r="C337" s="247">
        <f>+[13]Sample!$D330</f>
        <v>43220</v>
      </c>
      <c r="D337" s="93">
        <f>+[13]Sample!$F330</f>
        <v>889.28</v>
      </c>
      <c r="E337" s="93">
        <f>+[13]Sample!$P330</f>
        <v>889.28</v>
      </c>
      <c r="F337" s="247" t="str">
        <f>+[13]Sample!$J330</f>
        <v>Direct Deposit</v>
      </c>
      <c r="G337" s="247">
        <f>+[13]Sample!$G330</f>
        <v>43220</v>
      </c>
      <c r="H337" s="247">
        <f>+[13]Sample!$H330</f>
        <v>43220</v>
      </c>
      <c r="I337" s="247">
        <f t="shared" si="35"/>
        <v>43220</v>
      </c>
      <c r="J337" s="247">
        <f>+[13]Sample!$L330</f>
        <v>43230</v>
      </c>
      <c r="K337" s="150">
        <f t="shared" si="36"/>
        <v>10</v>
      </c>
      <c r="L337" s="93">
        <f t="shared" si="37"/>
        <v>8893</v>
      </c>
      <c r="M337" s="247">
        <f>+[13]Sample!$M330</f>
        <v>43230</v>
      </c>
      <c r="N337" s="95">
        <f t="shared" si="38"/>
        <v>0</v>
      </c>
      <c r="O337" s="248">
        <f t="shared" si="39"/>
        <v>0</v>
      </c>
      <c r="P337" s="93"/>
      <c r="Q337" s="33"/>
      <c r="R337" s="33"/>
      <c r="S337" s="33"/>
      <c r="T337" s="33"/>
      <c r="U337" s="33"/>
    </row>
    <row r="338" spans="1:21">
      <c r="A338" s="94">
        <v>330</v>
      </c>
      <c r="B338" s="93" t="str">
        <f>+[13]Sample!$A331</f>
        <v>SENSIT TECHNOLOGIES</v>
      </c>
      <c r="C338" s="247">
        <f>+[13]Sample!$D331</f>
        <v>43241</v>
      </c>
      <c r="D338" s="93">
        <f>+[13]Sample!$F331</f>
        <v>570.67999999999995</v>
      </c>
      <c r="E338" s="93">
        <f>+[13]Sample!$P331</f>
        <v>570.67999999999995</v>
      </c>
      <c r="F338" s="247" t="str">
        <f>+[13]Sample!$J331</f>
        <v>Direct Deposit</v>
      </c>
      <c r="G338" s="247">
        <f>+[13]Sample!$G331</f>
        <v>43241</v>
      </c>
      <c r="H338" s="247">
        <f>+[13]Sample!$H331</f>
        <v>43241</v>
      </c>
      <c r="I338" s="247">
        <f t="shared" si="35"/>
        <v>43241</v>
      </c>
      <c r="J338" s="247">
        <f>+[13]Sample!$L331</f>
        <v>43252</v>
      </c>
      <c r="K338" s="150">
        <f t="shared" si="36"/>
        <v>11</v>
      </c>
      <c r="L338" s="93">
        <f t="shared" si="37"/>
        <v>6277</v>
      </c>
      <c r="M338" s="247">
        <f>+[13]Sample!$M331</f>
        <v>43252</v>
      </c>
      <c r="N338" s="95">
        <f t="shared" si="38"/>
        <v>0</v>
      </c>
      <c r="O338" s="248">
        <f t="shared" si="39"/>
        <v>0</v>
      </c>
      <c r="P338" s="93"/>
      <c r="Q338" s="33"/>
      <c r="R338" s="33"/>
      <c r="S338" s="33"/>
      <c r="T338" s="33"/>
      <c r="U338" s="33"/>
    </row>
    <row r="339" spans="1:21">
      <c r="A339" s="94">
        <v>331</v>
      </c>
      <c r="B339" s="93" t="str">
        <f>+[13]Sample!$A332</f>
        <v>SHELBYVILLE MUNICIPAL WATER</v>
      </c>
      <c r="C339" s="247">
        <f>+[13]Sample!$D332</f>
        <v>43217</v>
      </c>
      <c r="D339" s="93">
        <f>+[13]Sample!$F332</f>
        <v>90.17</v>
      </c>
      <c r="E339" s="93">
        <f>+[13]Sample!$P332</f>
        <v>95.58</v>
      </c>
      <c r="F339" s="247" t="str">
        <f>+[13]Sample!$J332</f>
        <v>CHECK</v>
      </c>
      <c r="G339" s="247">
        <f>+[13]Sample!$G332</f>
        <v>43173</v>
      </c>
      <c r="H339" s="247">
        <f>+[13]Sample!$H332</f>
        <v>43202</v>
      </c>
      <c r="I339" s="247">
        <f t="shared" si="35"/>
        <v>43187.5</v>
      </c>
      <c r="J339" s="247">
        <f>+[13]Sample!$L332</f>
        <v>43229</v>
      </c>
      <c r="K339" s="150">
        <f t="shared" si="36"/>
        <v>42</v>
      </c>
      <c r="L339" s="93">
        <f t="shared" si="37"/>
        <v>4014</v>
      </c>
      <c r="M339" s="247">
        <f>+[13]Sample!$M332</f>
        <v>43236</v>
      </c>
      <c r="N339" s="95">
        <f t="shared" si="38"/>
        <v>7</v>
      </c>
      <c r="O339" s="248">
        <f t="shared" si="39"/>
        <v>669</v>
      </c>
      <c r="P339" s="93"/>
      <c r="Q339" s="33"/>
      <c r="R339" s="33"/>
      <c r="S339" s="33"/>
      <c r="T339" s="33"/>
      <c r="U339" s="33"/>
    </row>
    <row r="340" spans="1:21">
      <c r="A340" s="94">
        <v>332</v>
      </c>
      <c r="B340" s="93" t="str">
        <f>+[13]Sample!$A333</f>
        <v>Sherfey, Chris L</v>
      </c>
      <c r="C340" s="247">
        <f>+[13]Sample!$D333</f>
        <v>43213</v>
      </c>
      <c r="D340" s="93">
        <f>+[13]Sample!$F333</f>
        <v>696.27</v>
      </c>
      <c r="E340" s="93">
        <f>+[13]Sample!$P333</f>
        <v>696.27</v>
      </c>
      <c r="F340" s="247" t="str">
        <f>+[13]Sample!$J333</f>
        <v>Direct Deposit</v>
      </c>
      <c r="G340" s="247">
        <f>+[13]Sample!$G333</f>
        <v>43206</v>
      </c>
      <c r="H340" s="247">
        <f>+[13]Sample!$H333</f>
        <v>43209</v>
      </c>
      <c r="I340" s="247">
        <f t="shared" si="35"/>
        <v>43207.5</v>
      </c>
      <c r="J340" s="247">
        <f>+[13]Sample!$L333</f>
        <v>43217</v>
      </c>
      <c r="K340" s="150">
        <f t="shared" si="36"/>
        <v>10</v>
      </c>
      <c r="L340" s="93">
        <f t="shared" si="37"/>
        <v>6963</v>
      </c>
      <c r="M340" s="247">
        <f>+[13]Sample!$M333</f>
        <v>43217</v>
      </c>
      <c r="N340" s="95">
        <f t="shared" si="38"/>
        <v>0</v>
      </c>
      <c r="O340" s="248">
        <f t="shared" si="39"/>
        <v>0</v>
      </c>
      <c r="P340" s="93"/>
      <c r="Q340" s="33"/>
      <c r="R340" s="33"/>
      <c r="S340" s="33"/>
      <c r="T340" s="33"/>
      <c r="U340" s="33"/>
    </row>
    <row r="341" spans="1:21">
      <c r="A341" s="94">
        <v>333</v>
      </c>
      <c r="B341" s="93" t="str">
        <f>+[13]Sample!$A334</f>
        <v>SMYTH COUNTY SHERRIFF CALENDAR</v>
      </c>
      <c r="C341" s="247">
        <f>+[13]Sample!$D334</f>
        <v>43089</v>
      </c>
      <c r="D341" s="93">
        <f>+[13]Sample!$F334</f>
        <v>550</v>
      </c>
      <c r="E341" s="93">
        <f>+[13]Sample!$P334</f>
        <v>550</v>
      </c>
      <c r="F341" s="247" t="str">
        <f>+[13]Sample!$J334</f>
        <v>CHECK</v>
      </c>
      <c r="G341" s="247">
        <f>+[13]Sample!$G334</f>
        <v>43089</v>
      </c>
      <c r="H341" s="247">
        <f>+[13]Sample!$H334</f>
        <v>43089</v>
      </c>
      <c r="I341" s="247">
        <f t="shared" si="35"/>
        <v>43089</v>
      </c>
      <c r="J341" s="247">
        <f>+[13]Sample!$L334</f>
        <v>43126</v>
      </c>
      <c r="K341" s="150">
        <f t="shared" si="36"/>
        <v>37</v>
      </c>
      <c r="L341" s="93">
        <f t="shared" si="37"/>
        <v>20350</v>
      </c>
      <c r="M341" s="247">
        <f>+[13]Sample!$M334</f>
        <v>43144</v>
      </c>
      <c r="N341" s="95">
        <f t="shared" si="38"/>
        <v>18</v>
      </c>
      <c r="O341" s="248">
        <f t="shared" si="39"/>
        <v>9900</v>
      </c>
      <c r="P341" s="93"/>
      <c r="Q341" s="33"/>
      <c r="R341" s="33"/>
      <c r="S341" s="33"/>
      <c r="T341" s="33"/>
      <c r="U341" s="33"/>
    </row>
    <row r="342" spans="1:21">
      <c r="A342" s="94">
        <v>334</v>
      </c>
      <c r="B342" s="93" t="str">
        <f>+[13]Sample!$A335</f>
        <v>SOUTHEAST DAVIESS CO WATER DIST</v>
      </c>
      <c r="C342" s="247">
        <f>+[13]Sample!$D335</f>
        <v>43098</v>
      </c>
      <c r="D342" s="93">
        <f>+[13]Sample!$F335</f>
        <v>3.86</v>
      </c>
      <c r="E342" s="93">
        <f>+[13]Sample!$P335</f>
        <v>1.94</v>
      </c>
      <c r="F342" s="247" t="str">
        <f>+[13]Sample!$J335</f>
        <v>CHECK</v>
      </c>
      <c r="G342" s="247">
        <f>+[13]Sample!$G335</f>
        <v>43045</v>
      </c>
      <c r="H342" s="247">
        <f>+[13]Sample!$H335</f>
        <v>43075</v>
      </c>
      <c r="I342" s="247">
        <f t="shared" si="35"/>
        <v>43060</v>
      </c>
      <c r="J342" s="247">
        <f>+[13]Sample!$L335</f>
        <v>43105</v>
      </c>
      <c r="K342" s="150">
        <f t="shared" si="36"/>
        <v>45</v>
      </c>
      <c r="L342" s="93">
        <f t="shared" si="37"/>
        <v>87</v>
      </c>
      <c r="M342" s="247">
        <f>+[13]Sample!$M335</f>
        <v>43117</v>
      </c>
      <c r="N342" s="95">
        <f t="shared" si="38"/>
        <v>12</v>
      </c>
      <c r="O342" s="248">
        <f t="shared" si="39"/>
        <v>23</v>
      </c>
      <c r="P342" s="93"/>
      <c r="Q342" s="33"/>
      <c r="R342" s="33"/>
      <c r="S342" s="33"/>
      <c r="T342" s="33"/>
      <c r="U342" s="33"/>
    </row>
    <row r="343" spans="1:21">
      <c r="A343" s="94">
        <v>335</v>
      </c>
      <c r="B343" s="93" t="str">
        <f>+[13]Sample!$A336</f>
        <v>SOUTHEAST DAVIESS CO WATER DIST</v>
      </c>
      <c r="C343" s="247">
        <f>+[13]Sample!$D336</f>
        <v>43131</v>
      </c>
      <c r="D343" s="93">
        <f>+[13]Sample!$F336</f>
        <v>128.31</v>
      </c>
      <c r="E343" s="93">
        <f>+[13]Sample!$P336</f>
        <v>64.150000000000006</v>
      </c>
      <c r="F343" s="247" t="str">
        <f>+[13]Sample!$J336</f>
        <v>CHECK</v>
      </c>
      <c r="G343" s="247">
        <f>+[13]Sample!$G336</f>
        <v>43075</v>
      </c>
      <c r="H343" s="247">
        <f>+[13]Sample!$H336</f>
        <v>43106</v>
      </c>
      <c r="I343" s="247">
        <f t="shared" si="35"/>
        <v>43090.5</v>
      </c>
      <c r="J343" s="247">
        <f>+[13]Sample!$L336</f>
        <v>43140</v>
      </c>
      <c r="K343" s="150">
        <f t="shared" si="36"/>
        <v>50</v>
      </c>
      <c r="L343" s="93">
        <f t="shared" si="37"/>
        <v>3208</v>
      </c>
      <c r="M343" s="247">
        <f>+[13]Sample!$M336</f>
        <v>43152</v>
      </c>
      <c r="N343" s="95">
        <f t="shared" si="38"/>
        <v>12</v>
      </c>
      <c r="O343" s="248">
        <f t="shared" si="39"/>
        <v>770</v>
      </c>
      <c r="P343" s="93"/>
      <c r="Q343" s="33"/>
      <c r="R343" s="33"/>
      <c r="S343" s="33"/>
      <c r="T343" s="33"/>
      <c r="U343" s="33"/>
    </row>
    <row r="344" spans="1:21">
      <c r="A344" s="94">
        <v>336</v>
      </c>
      <c r="B344" s="93" t="str">
        <f>+[13]Sample!$A337</f>
        <v>SPRINT INC</v>
      </c>
      <c r="C344" s="247">
        <f>+[13]Sample!$D337</f>
        <v>42911</v>
      </c>
      <c r="D344" s="93">
        <f>+[13]Sample!$F337</f>
        <v>4693.8</v>
      </c>
      <c r="E344" s="93">
        <f>+[13]Sample!$P337</f>
        <v>25.64</v>
      </c>
      <c r="F344" s="247" t="str">
        <f>+[13]Sample!$J337</f>
        <v>Direct Deposit</v>
      </c>
      <c r="G344" s="247">
        <f>+[13]Sample!$G337</f>
        <v>43193</v>
      </c>
      <c r="H344" s="247">
        <f>+[13]Sample!$H337</f>
        <v>43275</v>
      </c>
      <c r="I344" s="247">
        <f t="shared" si="35"/>
        <v>43234</v>
      </c>
      <c r="J344" s="247">
        <f>+[13]Sample!$L337</f>
        <v>42921</v>
      </c>
      <c r="K344" s="150">
        <f t="shared" si="36"/>
        <v>-313</v>
      </c>
      <c r="L344" s="93">
        <f t="shared" si="37"/>
        <v>-8025</v>
      </c>
      <c r="M344" s="247">
        <f>+[13]Sample!$M337</f>
        <v>42921</v>
      </c>
      <c r="N344" s="95">
        <f t="shared" si="38"/>
        <v>0</v>
      </c>
      <c r="O344" s="248">
        <f t="shared" si="39"/>
        <v>0</v>
      </c>
      <c r="P344" s="93"/>
      <c r="Q344" s="33"/>
      <c r="R344" s="33"/>
      <c r="S344" s="33"/>
      <c r="T344" s="33"/>
      <c r="U344" s="33"/>
    </row>
    <row r="345" spans="1:21">
      <c r="A345" s="94">
        <v>337</v>
      </c>
      <c r="B345" s="93" t="str">
        <f>+[13]Sample!$A338</f>
        <v>STYLES BY JOE - JOES CLEANING SERVICE LLC</v>
      </c>
      <c r="C345" s="247">
        <f>+[13]Sample!$D338</f>
        <v>42856</v>
      </c>
      <c r="D345" s="93">
        <f>+[13]Sample!$F338</f>
        <v>590</v>
      </c>
      <c r="E345" s="93">
        <f>+[13]Sample!$P338</f>
        <v>590</v>
      </c>
      <c r="F345" s="247" t="str">
        <f>+[13]Sample!$J338</f>
        <v>Direct Deposit</v>
      </c>
      <c r="G345" s="247">
        <f>+[13]Sample!$G338</f>
        <v>42826</v>
      </c>
      <c r="H345" s="247">
        <f>+[13]Sample!$H338</f>
        <v>42855</v>
      </c>
      <c r="I345" s="247">
        <f t="shared" si="35"/>
        <v>42840.5</v>
      </c>
      <c r="J345" s="247">
        <f>+[13]Sample!$L338</f>
        <v>43003</v>
      </c>
      <c r="K345" s="150">
        <f t="shared" si="36"/>
        <v>163</v>
      </c>
      <c r="L345" s="93">
        <f t="shared" si="37"/>
        <v>96170</v>
      </c>
      <c r="M345" s="247">
        <f>+[13]Sample!$M338</f>
        <v>43003</v>
      </c>
      <c r="N345" s="95">
        <f t="shared" si="38"/>
        <v>0</v>
      </c>
      <c r="O345" s="248">
        <f t="shared" si="39"/>
        <v>0</v>
      </c>
      <c r="P345" s="93"/>
      <c r="Q345" s="33"/>
      <c r="R345" s="33"/>
      <c r="S345" s="33"/>
      <c r="T345" s="33"/>
      <c r="U345" s="33"/>
    </row>
    <row r="346" spans="1:21">
      <c r="A346" s="94">
        <v>338</v>
      </c>
      <c r="B346" s="93" t="str">
        <f>+[13]Sample!$A339</f>
        <v>STYLES BY JOE - JOES CLEANING SERVICE LLC</v>
      </c>
      <c r="C346" s="247">
        <f>+[13]Sample!$D339</f>
        <v>42887</v>
      </c>
      <c r="D346" s="93">
        <f>+[13]Sample!$F339</f>
        <v>590</v>
      </c>
      <c r="E346" s="93">
        <f>+[13]Sample!$P339</f>
        <v>590</v>
      </c>
      <c r="F346" s="247" t="str">
        <f>+[13]Sample!$J339</f>
        <v>Direct Deposit</v>
      </c>
      <c r="G346" s="247">
        <f>+[13]Sample!$G339</f>
        <v>42856</v>
      </c>
      <c r="H346" s="247">
        <f>+[13]Sample!$H339</f>
        <v>42886</v>
      </c>
      <c r="I346" s="247">
        <f t="shared" si="35"/>
        <v>42871</v>
      </c>
      <c r="J346" s="247">
        <f>+[13]Sample!$L339</f>
        <v>43003</v>
      </c>
      <c r="K346" s="150">
        <f t="shared" si="36"/>
        <v>132</v>
      </c>
      <c r="L346" s="93">
        <f t="shared" si="37"/>
        <v>77880</v>
      </c>
      <c r="M346" s="247">
        <f>+[13]Sample!$M339</f>
        <v>43003</v>
      </c>
      <c r="N346" s="95">
        <f t="shared" si="38"/>
        <v>0</v>
      </c>
      <c r="O346" s="248">
        <f t="shared" si="39"/>
        <v>0</v>
      </c>
      <c r="P346" s="93"/>
      <c r="Q346" s="33"/>
      <c r="R346" s="33"/>
      <c r="S346" s="33"/>
      <c r="T346" s="33"/>
      <c r="U346" s="33"/>
    </row>
    <row r="347" spans="1:21">
      <c r="A347" s="94">
        <v>339</v>
      </c>
      <c r="B347" s="93" t="str">
        <f>+[13]Sample!$A340</f>
        <v>STYLES BY JOE - JOES CLEANING SERVICE LLC</v>
      </c>
      <c r="C347" s="247">
        <f>+[13]Sample!$D340</f>
        <v>43070</v>
      </c>
      <c r="D347" s="93">
        <f>+[13]Sample!$F340</f>
        <v>590</v>
      </c>
      <c r="E347" s="93">
        <f>+[13]Sample!$P340</f>
        <v>590</v>
      </c>
      <c r="F347" s="247" t="str">
        <f>+[13]Sample!$J340</f>
        <v>CHECK</v>
      </c>
      <c r="G347" s="247">
        <f>+[13]Sample!$G340</f>
        <v>43040</v>
      </c>
      <c r="H347" s="247">
        <f>+[13]Sample!$H340</f>
        <v>43069</v>
      </c>
      <c r="I347" s="247">
        <f t="shared" si="35"/>
        <v>43054.5</v>
      </c>
      <c r="J347" s="247">
        <f>+[13]Sample!$L340</f>
        <v>43096</v>
      </c>
      <c r="K347" s="150">
        <f t="shared" si="36"/>
        <v>42</v>
      </c>
      <c r="L347" s="93">
        <f t="shared" si="37"/>
        <v>24780</v>
      </c>
      <c r="M347" s="247">
        <f>+[13]Sample!$M340</f>
        <v>43103</v>
      </c>
      <c r="N347" s="95">
        <f t="shared" si="38"/>
        <v>7</v>
      </c>
      <c r="O347" s="248">
        <f t="shared" si="39"/>
        <v>4130</v>
      </c>
      <c r="P347" s="93"/>
      <c r="Q347" s="33"/>
      <c r="R347" s="33"/>
      <c r="S347" s="33"/>
      <c r="T347" s="33"/>
      <c r="U347" s="33"/>
    </row>
    <row r="348" spans="1:21">
      <c r="A348" s="94">
        <v>340</v>
      </c>
      <c r="B348" s="93" t="str">
        <f>+[13]Sample!$A341</f>
        <v>SUBLETT-BUNTON MYRA</v>
      </c>
      <c r="C348" s="247">
        <f>+[13]Sample!$D341</f>
        <v>43206</v>
      </c>
      <c r="D348" s="93">
        <f>+[13]Sample!$F341</f>
        <v>800</v>
      </c>
      <c r="E348" s="93">
        <f>+[13]Sample!$P341</f>
        <v>800</v>
      </c>
      <c r="F348" s="247" t="str">
        <f>+[13]Sample!$J341</f>
        <v>CHECK</v>
      </c>
      <c r="G348" s="247">
        <f>+[13]Sample!$G341</f>
        <v>43175</v>
      </c>
      <c r="H348" s="247">
        <f>+[13]Sample!$H341</f>
        <v>43205</v>
      </c>
      <c r="I348" s="247">
        <f t="shared" si="35"/>
        <v>43190</v>
      </c>
      <c r="J348" s="247">
        <f>+[13]Sample!$L341</f>
        <v>43213</v>
      </c>
      <c r="K348" s="150">
        <f t="shared" si="36"/>
        <v>23</v>
      </c>
      <c r="L348" s="93">
        <f t="shared" si="37"/>
        <v>18400</v>
      </c>
      <c r="M348" s="247">
        <f>+[13]Sample!$M341</f>
        <v>43220</v>
      </c>
      <c r="N348" s="95">
        <f t="shared" si="38"/>
        <v>7</v>
      </c>
      <c r="O348" s="248">
        <f t="shared" si="39"/>
        <v>5600</v>
      </c>
      <c r="P348" s="93"/>
      <c r="Q348" s="33"/>
      <c r="R348" s="33"/>
      <c r="S348" s="33"/>
      <c r="T348" s="33"/>
      <c r="U348" s="33"/>
    </row>
    <row r="349" spans="1:21">
      <c r="A349" s="94">
        <v>341</v>
      </c>
      <c r="B349" s="93" t="str">
        <f>+[13]Sample!$A342</f>
        <v>SWAGELOK INDIANA</v>
      </c>
      <c r="C349" s="247">
        <f>+[13]Sample!$D342</f>
        <v>43059</v>
      </c>
      <c r="D349" s="93">
        <f>+[13]Sample!$F342</f>
        <v>268.43</v>
      </c>
      <c r="E349" s="93">
        <f>+[13]Sample!$P342</f>
        <v>268.43</v>
      </c>
      <c r="F349" s="247" t="str">
        <f>+[13]Sample!$J342</f>
        <v>CHECK</v>
      </c>
      <c r="G349" s="247">
        <f>+[13]Sample!$G342</f>
        <v>43056</v>
      </c>
      <c r="H349" s="247">
        <f>+[13]Sample!$H342</f>
        <v>43056</v>
      </c>
      <c r="I349" s="247">
        <f t="shared" si="35"/>
        <v>43056</v>
      </c>
      <c r="J349" s="247">
        <f>+[13]Sample!$L342</f>
        <v>43084</v>
      </c>
      <c r="K349" s="150">
        <f t="shared" si="36"/>
        <v>28</v>
      </c>
      <c r="L349" s="93">
        <f t="shared" si="37"/>
        <v>7516</v>
      </c>
      <c r="M349" s="247">
        <f>+[13]Sample!$M342</f>
        <v>43104</v>
      </c>
      <c r="N349" s="95">
        <f t="shared" si="38"/>
        <v>20</v>
      </c>
      <c r="O349" s="248">
        <f t="shared" si="39"/>
        <v>5369</v>
      </c>
      <c r="P349" s="93"/>
      <c r="Q349" s="33"/>
      <c r="R349" s="33"/>
      <c r="S349" s="33"/>
      <c r="T349" s="33"/>
      <c r="U349" s="33"/>
    </row>
    <row r="350" spans="1:21">
      <c r="A350" s="94">
        <v>342</v>
      </c>
      <c r="B350" s="93" t="str">
        <f>+[13]Sample!$A343</f>
        <v>Taylor, Brannon C</v>
      </c>
      <c r="C350" s="247">
        <f>+[13]Sample!$D343</f>
        <v>43147</v>
      </c>
      <c r="D350" s="93">
        <f>+[13]Sample!$F343</f>
        <v>802.47</v>
      </c>
      <c r="E350" s="93">
        <f>+[13]Sample!$P343</f>
        <v>802.47</v>
      </c>
      <c r="F350" s="247" t="str">
        <f>+[13]Sample!$J343</f>
        <v>Direct Deposit</v>
      </c>
      <c r="G350" s="247">
        <f>+[13]Sample!$G343</f>
        <v>43166</v>
      </c>
      <c r="H350" s="247">
        <f>+[13]Sample!$H343</f>
        <v>43167</v>
      </c>
      <c r="I350" s="247">
        <f t="shared" si="35"/>
        <v>43166.5</v>
      </c>
      <c r="J350" s="247">
        <f>+[13]Sample!$L343</f>
        <v>43151</v>
      </c>
      <c r="K350" s="150">
        <f t="shared" si="36"/>
        <v>-16</v>
      </c>
      <c r="L350" s="93">
        <f t="shared" si="37"/>
        <v>-12840</v>
      </c>
      <c r="M350" s="247">
        <f>+[13]Sample!$M343</f>
        <v>43151</v>
      </c>
      <c r="N350" s="95">
        <f t="shared" si="38"/>
        <v>0</v>
      </c>
      <c r="O350" s="248">
        <f t="shared" si="39"/>
        <v>0</v>
      </c>
      <c r="P350" s="93"/>
      <c r="Q350" s="33"/>
      <c r="R350" s="33"/>
      <c r="S350" s="33"/>
      <c r="T350" s="33"/>
      <c r="U350" s="33"/>
    </row>
    <row r="351" spans="1:21">
      <c r="A351" s="94">
        <v>343</v>
      </c>
      <c r="B351" s="93" t="str">
        <f>+[13]Sample!$A344</f>
        <v>TERRYS APPLIANCE REPAIR</v>
      </c>
      <c r="C351" s="247">
        <f>+[13]Sample!$D344</f>
        <v>43119</v>
      </c>
      <c r="D351" s="93">
        <f>+[13]Sample!$F344</f>
        <v>79</v>
      </c>
      <c r="E351" s="93">
        <f>+[13]Sample!$P344</f>
        <v>79</v>
      </c>
      <c r="F351" s="247" t="str">
        <f>+[13]Sample!$J344</f>
        <v>CHECK</v>
      </c>
      <c r="G351" s="247">
        <f>+[13]Sample!$G344</f>
        <v>43119</v>
      </c>
      <c r="H351" s="247">
        <f>+[13]Sample!$H344</f>
        <v>43119</v>
      </c>
      <c r="I351" s="247">
        <f t="shared" si="35"/>
        <v>43119</v>
      </c>
      <c r="J351" s="247">
        <f>+[13]Sample!$L344</f>
        <v>43180</v>
      </c>
      <c r="K351" s="150">
        <f t="shared" si="36"/>
        <v>61</v>
      </c>
      <c r="L351" s="93">
        <f t="shared" si="37"/>
        <v>4819</v>
      </c>
      <c r="M351" s="247">
        <f>+[13]Sample!$M344</f>
        <v>43199</v>
      </c>
      <c r="N351" s="95">
        <f t="shared" si="38"/>
        <v>19</v>
      </c>
      <c r="O351" s="248">
        <f t="shared" si="39"/>
        <v>1501</v>
      </c>
      <c r="P351" s="93"/>
      <c r="Q351" s="33"/>
      <c r="R351" s="33"/>
      <c r="S351" s="33"/>
      <c r="T351" s="33"/>
      <c r="U351" s="33"/>
    </row>
    <row r="352" spans="1:21">
      <c r="A352" s="94">
        <v>344</v>
      </c>
      <c r="B352" s="93" t="str">
        <f>+[13]Sample!$A345</f>
        <v>TIME WARNER CABLE</v>
      </c>
      <c r="C352" s="247">
        <f>+[13]Sample!$D345</f>
        <v>43132</v>
      </c>
      <c r="D352" s="93">
        <f>+[13]Sample!$F345</f>
        <v>14659.9</v>
      </c>
      <c r="E352" s="93">
        <f>+[13]Sample!$P345</f>
        <v>259.99</v>
      </c>
      <c r="F352" s="247" t="str">
        <f>+[13]Sample!$J345</f>
        <v>CHECK</v>
      </c>
      <c r="G352" s="247">
        <f>+[13]Sample!$G345</f>
        <v>43132</v>
      </c>
      <c r="H352" s="247">
        <f>+[13]Sample!$H345</f>
        <v>43159</v>
      </c>
      <c r="I352" s="247">
        <f t="shared" si="35"/>
        <v>43145.5</v>
      </c>
      <c r="J352" s="247">
        <f>+[13]Sample!$L345</f>
        <v>43159</v>
      </c>
      <c r="K352" s="150">
        <f t="shared" si="36"/>
        <v>14</v>
      </c>
      <c r="L352" s="93">
        <f t="shared" si="37"/>
        <v>3640</v>
      </c>
      <c r="M352" s="247">
        <f>+[13]Sample!$M345</f>
        <v>43167</v>
      </c>
      <c r="N352" s="95">
        <f t="shared" si="38"/>
        <v>8</v>
      </c>
      <c r="O352" s="248">
        <f t="shared" si="39"/>
        <v>2080</v>
      </c>
      <c r="P352" s="93"/>
      <c r="Q352" s="33"/>
      <c r="R352" s="33"/>
      <c r="S352" s="33"/>
      <c r="T352" s="33"/>
      <c r="U352" s="33"/>
    </row>
    <row r="353" spans="1:21">
      <c r="A353" s="94">
        <v>345</v>
      </c>
      <c r="B353" s="93" t="str">
        <f>+[13]Sample!$A346</f>
        <v>TIME WARNER CABLE</v>
      </c>
      <c r="C353" s="247">
        <f>+[13]Sample!$D346</f>
        <v>43014</v>
      </c>
      <c r="D353" s="93">
        <f>+[13]Sample!$F346</f>
        <v>276.98</v>
      </c>
      <c r="E353" s="93">
        <f>+[13]Sample!$P346</f>
        <v>276.98</v>
      </c>
      <c r="F353" s="247" t="str">
        <f>+[13]Sample!$J346</f>
        <v>CHECK</v>
      </c>
      <c r="G353" s="247">
        <f>+[13]Sample!$G346</f>
        <v>43014</v>
      </c>
      <c r="H353" s="247">
        <f>+[13]Sample!$H346</f>
        <v>43044</v>
      </c>
      <c r="I353" s="247">
        <f t="shared" si="35"/>
        <v>43029</v>
      </c>
      <c r="J353" s="247">
        <f>+[13]Sample!$L346</f>
        <v>43049</v>
      </c>
      <c r="K353" s="150">
        <f t="shared" si="36"/>
        <v>20</v>
      </c>
      <c r="L353" s="93">
        <f t="shared" si="37"/>
        <v>5540</v>
      </c>
      <c r="M353" s="247">
        <f>+[13]Sample!$M346</f>
        <v>43060</v>
      </c>
      <c r="N353" s="95">
        <f t="shared" si="38"/>
        <v>11</v>
      </c>
      <c r="O353" s="248">
        <f t="shared" si="39"/>
        <v>3047</v>
      </c>
      <c r="P353" s="93"/>
      <c r="Q353" s="33"/>
      <c r="R353" s="33"/>
      <c r="S353" s="33"/>
      <c r="T353" s="33"/>
      <c r="U353" s="33"/>
    </row>
    <row r="354" spans="1:21">
      <c r="A354" s="94">
        <v>346</v>
      </c>
      <c r="B354" s="93" t="str">
        <f>+[13]Sample!$A347</f>
        <v>Tolbert, Ryan K</v>
      </c>
      <c r="C354" s="247">
        <f>+[13]Sample!$D347</f>
        <v>43006</v>
      </c>
      <c r="D354" s="93">
        <f>+[13]Sample!$F347</f>
        <v>38.119999999999997</v>
      </c>
      <c r="E354" s="93">
        <f>+[13]Sample!$P347</f>
        <v>38.119999999999997</v>
      </c>
      <c r="F354" s="247" t="str">
        <f>+[13]Sample!$J347</f>
        <v>Direct Deposit</v>
      </c>
      <c r="G354" s="247">
        <f>+[13]Sample!$G347</f>
        <v>43006</v>
      </c>
      <c r="H354" s="247">
        <f>+[13]Sample!$H347</f>
        <v>43006</v>
      </c>
      <c r="I354" s="247">
        <f t="shared" si="35"/>
        <v>43006</v>
      </c>
      <c r="J354" s="247">
        <f>+[13]Sample!$L347</f>
        <v>43010</v>
      </c>
      <c r="K354" s="150">
        <f t="shared" si="36"/>
        <v>4</v>
      </c>
      <c r="L354" s="93">
        <f t="shared" si="37"/>
        <v>152</v>
      </c>
      <c r="M354" s="247">
        <f>+[13]Sample!$M347</f>
        <v>43010</v>
      </c>
      <c r="N354" s="95">
        <f t="shared" si="38"/>
        <v>0</v>
      </c>
      <c r="O354" s="248">
        <f t="shared" si="39"/>
        <v>0</v>
      </c>
      <c r="P354" s="93"/>
      <c r="Q354" s="33"/>
      <c r="R354" s="33"/>
      <c r="S354" s="33"/>
      <c r="T354" s="33"/>
      <c r="U354" s="33"/>
    </row>
    <row r="355" spans="1:21">
      <c r="A355" s="94">
        <v>347</v>
      </c>
      <c r="B355" s="93" t="str">
        <f>+[13]Sample!$A348</f>
        <v>Tolbert, Ryan K</v>
      </c>
      <c r="C355" s="247">
        <f>+[13]Sample!$D348</f>
        <v>43221</v>
      </c>
      <c r="D355" s="93">
        <f>+[13]Sample!$F348</f>
        <v>16.489999999999998</v>
      </c>
      <c r="E355" s="93">
        <f>+[13]Sample!$P348</f>
        <v>16.489999999999998</v>
      </c>
      <c r="F355" s="247" t="str">
        <f>+[13]Sample!$J348</f>
        <v>Direct Deposit</v>
      </c>
      <c r="G355" s="247">
        <f>+[13]Sample!$G348</f>
        <v>43221</v>
      </c>
      <c r="H355" s="247">
        <f>+[13]Sample!$H348</f>
        <v>43221</v>
      </c>
      <c r="I355" s="247">
        <f t="shared" si="35"/>
        <v>43221</v>
      </c>
      <c r="J355" s="247">
        <f>+[13]Sample!$L348</f>
        <v>43224</v>
      </c>
      <c r="K355" s="150">
        <f t="shared" si="36"/>
        <v>3</v>
      </c>
      <c r="L355" s="93">
        <f t="shared" si="37"/>
        <v>49</v>
      </c>
      <c r="M355" s="247">
        <f>+[13]Sample!$M348</f>
        <v>43224</v>
      </c>
      <c r="N355" s="95">
        <f t="shared" si="38"/>
        <v>0</v>
      </c>
      <c r="O355" s="248">
        <f t="shared" si="39"/>
        <v>0</v>
      </c>
      <c r="P355" s="93"/>
      <c r="Q355" s="33"/>
      <c r="R355" s="33"/>
      <c r="S355" s="33"/>
      <c r="T355" s="33"/>
      <c r="U355" s="33"/>
    </row>
    <row r="356" spans="1:21">
      <c r="A356" s="94">
        <v>348</v>
      </c>
      <c r="B356" s="93" t="str">
        <f>+[13]Sample!$A349</f>
        <v>TRIPLE T FARMS</v>
      </c>
      <c r="C356" s="247">
        <f>+[13]Sample!$D349</f>
        <v>43255</v>
      </c>
      <c r="D356" s="93">
        <f>+[13]Sample!$F349</f>
        <v>616</v>
      </c>
      <c r="E356" s="93">
        <f>+[13]Sample!$P349</f>
        <v>652.96</v>
      </c>
      <c r="F356" s="247" t="str">
        <f>+[13]Sample!$J349</f>
        <v>CHECK</v>
      </c>
      <c r="G356" s="247">
        <f>+[13]Sample!$G349</f>
        <v>43255</v>
      </c>
      <c r="H356" s="247">
        <f>+[13]Sample!$H349</f>
        <v>43255</v>
      </c>
      <c r="I356" s="247">
        <f t="shared" si="35"/>
        <v>43255</v>
      </c>
      <c r="J356" s="247">
        <f>+[13]Sample!$L349</f>
        <v>43262</v>
      </c>
      <c r="K356" s="150">
        <f t="shared" si="36"/>
        <v>7</v>
      </c>
      <c r="L356" s="93">
        <f t="shared" si="37"/>
        <v>4571</v>
      </c>
      <c r="M356" s="247">
        <f>+[13]Sample!$M349</f>
        <v>43272</v>
      </c>
      <c r="N356" s="95">
        <f t="shared" si="38"/>
        <v>10</v>
      </c>
      <c r="O356" s="248">
        <f t="shared" si="39"/>
        <v>6530</v>
      </c>
      <c r="P356" s="93"/>
      <c r="Q356" s="33"/>
      <c r="R356" s="33"/>
      <c r="S356" s="33"/>
      <c r="T356" s="33"/>
      <c r="U356" s="33"/>
    </row>
    <row r="357" spans="1:21">
      <c r="A357" s="94">
        <v>349</v>
      </c>
      <c r="B357" s="93" t="str">
        <f>+[13]Sample!$A350</f>
        <v>Upton, Dalton C</v>
      </c>
      <c r="C357" s="247">
        <f>+[13]Sample!$D350</f>
        <v>42979</v>
      </c>
      <c r="D357" s="93">
        <f>+[13]Sample!$F350</f>
        <v>462.02</v>
      </c>
      <c r="E357" s="93">
        <f>+[13]Sample!$P350</f>
        <v>462.02</v>
      </c>
      <c r="F357" s="247" t="str">
        <f>+[13]Sample!$J350</f>
        <v>Direct Deposit</v>
      </c>
      <c r="G357" s="247">
        <f>+[13]Sample!$G350</f>
        <v>42968</v>
      </c>
      <c r="H357" s="247">
        <f>+[13]Sample!$H350</f>
        <v>42971</v>
      </c>
      <c r="I357" s="247">
        <f t="shared" si="35"/>
        <v>42969.5</v>
      </c>
      <c r="J357" s="247">
        <f>+[13]Sample!$L350</f>
        <v>42989</v>
      </c>
      <c r="K357" s="150">
        <f t="shared" si="36"/>
        <v>20</v>
      </c>
      <c r="L357" s="93">
        <f t="shared" si="37"/>
        <v>9240</v>
      </c>
      <c r="M357" s="247">
        <f>+[13]Sample!$M350</f>
        <v>42989</v>
      </c>
      <c r="N357" s="95">
        <f t="shared" si="38"/>
        <v>0</v>
      </c>
      <c r="O357" s="248">
        <f t="shared" si="39"/>
        <v>0</v>
      </c>
      <c r="P357" s="93"/>
      <c r="Q357" s="33"/>
      <c r="R357" s="33"/>
      <c r="S357" s="33"/>
      <c r="T357" s="33"/>
      <c r="U357" s="33"/>
    </row>
    <row r="358" spans="1:21">
      <c r="A358" s="94">
        <v>350</v>
      </c>
      <c r="B358" s="93" t="str">
        <f>+[13]Sample!$A351</f>
        <v>Upton, Dalton C</v>
      </c>
      <c r="C358" s="247">
        <f>+[13]Sample!$D351</f>
        <v>42979</v>
      </c>
      <c r="D358" s="93">
        <f>+[13]Sample!$F351</f>
        <v>25</v>
      </c>
      <c r="E358" s="93">
        <f>+[13]Sample!$P351</f>
        <v>25</v>
      </c>
      <c r="F358" s="247" t="str">
        <f>+[13]Sample!$J351</f>
        <v>Direct Deposit</v>
      </c>
      <c r="G358" s="247">
        <f>+[13]Sample!$G351</f>
        <v>42968</v>
      </c>
      <c r="H358" s="247">
        <f>+[13]Sample!$H351</f>
        <v>42968</v>
      </c>
      <c r="I358" s="247">
        <f t="shared" ref="I358:I393" si="40">IF(H358&lt;1," ",(((H358-G358)/2)+G358))</f>
        <v>42968</v>
      </c>
      <c r="J358" s="247">
        <f>+[13]Sample!$L351</f>
        <v>42989</v>
      </c>
      <c r="K358" s="150">
        <f t="shared" ref="K358:K393" si="41">(ROUND(IF(H358&lt;1,J358-C358,J358-I358),0))</f>
        <v>21</v>
      </c>
      <c r="L358" s="93">
        <f t="shared" ref="L358:L393" si="42">ROUND(K358*E358,0)</f>
        <v>525</v>
      </c>
      <c r="M358" s="247">
        <f>+[13]Sample!$M351</f>
        <v>42989</v>
      </c>
      <c r="N358" s="95">
        <f t="shared" si="38"/>
        <v>0</v>
      </c>
      <c r="O358" s="248">
        <f t="shared" si="39"/>
        <v>0</v>
      </c>
      <c r="P358" s="93"/>
      <c r="Q358" s="33"/>
      <c r="R358" s="33"/>
      <c r="S358" s="33"/>
      <c r="T358" s="33"/>
      <c r="U358" s="33"/>
    </row>
    <row r="359" spans="1:21">
      <c r="A359" s="94">
        <v>351</v>
      </c>
      <c r="B359" s="93" t="str">
        <f>+[13]Sample!$A352</f>
        <v>Upton, Dalton C</v>
      </c>
      <c r="C359" s="247">
        <f>+[13]Sample!$D352</f>
        <v>43085</v>
      </c>
      <c r="D359" s="93">
        <f>+[13]Sample!$F352</f>
        <v>1289.8</v>
      </c>
      <c r="E359" s="93">
        <f>+[13]Sample!$P352</f>
        <v>1223.6500000000001</v>
      </c>
      <c r="F359" s="247" t="str">
        <f>+[13]Sample!$J352</f>
        <v>Direct Deposit</v>
      </c>
      <c r="G359" s="247">
        <f>+[13]Sample!$G352</f>
        <v>43038</v>
      </c>
      <c r="H359" s="247">
        <f>+[13]Sample!$H352</f>
        <v>43084</v>
      </c>
      <c r="I359" s="247">
        <f t="shared" si="40"/>
        <v>43061</v>
      </c>
      <c r="J359" s="247">
        <f>+[13]Sample!$L352</f>
        <v>43103</v>
      </c>
      <c r="K359" s="150">
        <f t="shared" si="41"/>
        <v>42</v>
      </c>
      <c r="L359" s="93">
        <f t="shared" si="42"/>
        <v>51393</v>
      </c>
      <c r="M359" s="247">
        <f>+[13]Sample!$M352</f>
        <v>43103</v>
      </c>
      <c r="N359" s="95">
        <f t="shared" si="38"/>
        <v>0</v>
      </c>
      <c r="O359" s="248">
        <f t="shared" si="39"/>
        <v>0</v>
      </c>
      <c r="P359" s="93"/>
      <c r="Q359" s="33"/>
      <c r="R359" s="33"/>
      <c r="S359" s="33"/>
      <c r="T359" s="33"/>
      <c r="U359" s="33"/>
    </row>
    <row r="360" spans="1:21">
      <c r="A360" s="94">
        <v>352</v>
      </c>
      <c r="B360" s="93" t="str">
        <f>+[13]Sample!$A353</f>
        <v>Upton, Dalton C</v>
      </c>
      <c r="C360" s="247">
        <f>+[13]Sample!$D353</f>
        <v>43127</v>
      </c>
      <c r="D360" s="93">
        <f>+[13]Sample!$F353</f>
        <v>379.47</v>
      </c>
      <c r="E360" s="93">
        <f>+[13]Sample!$P353</f>
        <v>355.72</v>
      </c>
      <c r="F360" s="247" t="str">
        <f>+[13]Sample!$J353</f>
        <v>Direct Deposit</v>
      </c>
      <c r="G360" s="247">
        <f>+[13]Sample!$G353</f>
        <v>43119</v>
      </c>
      <c r="H360" s="247">
        <f>+[13]Sample!$H353</f>
        <v>43126</v>
      </c>
      <c r="I360" s="247">
        <f t="shared" si="40"/>
        <v>43122.5</v>
      </c>
      <c r="J360" s="247">
        <f>+[13]Sample!$L353</f>
        <v>43130</v>
      </c>
      <c r="K360" s="150">
        <f t="shared" si="41"/>
        <v>8</v>
      </c>
      <c r="L360" s="93">
        <f t="shared" si="42"/>
        <v>2846</v>
      </c>
      <c r="M360" s="247">
        <f>+[13]Sample!$M353</f>
        <v>43130</v>
      </c>
      <c r="N360" s="95">
        <f t="shared" si="38"/>
        <v>0</v>
      </c>
      <c r="O360" s="248">
        <f t="shared" si="39"/>
        <v>0</v>
      </c>
      <c r="P360" s="93"/>
      <c r="Q360" s="33"/>
      <c r="R360" s="33"/>
      <c r="S360" s="33"/>
      <c r="T360" s="33"/>
      <c r="U360" s="33"/>
    </row>
    <row r="361" spans="1:21">
      <c r="A361" s="94">
        <v>353</v>
      </c>
      <c r="B361" s="93" t="str">
        <f>+[13]Sample!$A354</f>
        <v>VERIZON WIRELESS</v>
      </c>
      <c r="C361" s="247">
        <f>+[13]Sample!$D354</f>
        <v>43153</v>
      </c>
      <c r="D361" s="93">
        <f>+[13]Sample!$F354</f>
        <v>238.55</v>
      </c>
      <c r="E361" s="93">
        <f>+[13]Sample!$P354</f>
        <v>177.57</v>
      </c>
      <c r="F361" s="247" t="str">
        <f>+[13]Sample!$J354</f>
        <v>CHECK</v>
      </c>
      <c r="G361" s="247">
        <f>+[13]Sample!$G354</f>
        <v>43154</v>
      </c>
      <c r="H361" s="247">
        <f>+[13]Sample!$H354</f>
        <v>43181</v>
      </c>
      <c r="I361" s="247">
        <f t="shared" si="40"/>
        <v>43167.5</v>
      </c>
      <c r="J361" s="247">
        <f>+[13]Sample!$L354</f>
        <v>43168</v>
      </c>
      <c r="K361" s="150">
        <f t="shared" si="41"/>
        <v>1</v>
      </c>
      <c r="L361" s="93">
        <f t="shared" si="42"/>
        <v>178</v>
      </c>
      <c r="M361" s="247">
        <f>+[13]Sample!$M354</f>
        <v>43174</v>
      </c>
      <c r="N361" s="95">
        <f t="shared" si="38"/>
        <v>6</v>
      </c>
      <c r="O361" s="248">
        <f t="shared" si="39"/>
        <v>1065</v>
      </c>
      <c r="P361" s="93"/>
      <c r="Q361" s="33"/>
      <c r="R361" s="33"/>
      <c r="S361" s="33"/>
      <c r="T361" s="33"/>
      <c r="U361" s="33"/>
    </row>
    <row r="362" spans="1:21">
      <c r="A362" s="94">
        <v>354</v>
      </c>
      <c r="B362" s="93" t="str">
        <f>+[13]Sample!$A355</f>
        <v>VERIZON WIRELESS</v>
      </c>
      <c r="C362" s="247">
        <f>+[13]Sample!$D355</f>
        <v>43109</v>
      </c>
      <c r="D362" s="93">
        <f>+[13]Sample!$F355</f>
        <v>12217.53</v>
      </c>
      <c r="E362" s="93">
        <f>+[13]Sample!$P355</f>
        <v>591.29999999999995</v>
      </c>
      <c r="F362" s="247" t="str">
        <f>+[13]Sample!$J355</f>
        <v>CHECK</v>
      </c>
      <c r="G362" s="247">
        <f>+[13]Sample!$G355</f>
        <v>43079</v>
      </c>
      <c r="H362" s="247">
        <f>+[13]Sample!$H355</f>
        <v>43109</v>
      </c>
      <c r="I362" s="247">
        <f t="shared" si="40"/>
        <v>43094</v>
      </c>
      <c r="J362" s="247">
        <f>+[13]Sample!$L355</f>
        <v>43133</v>
      </c>
      <c r="K362" s="150">
        <f t="shared" si="41"/>
        <v>39</v>
      </c>
      <c r="L362" s="93">
        <f t="shared" si="42"/>
        <v>23061</v>
      </c>
      <c r="M362" s="247">
        <f>+[13]Sample!$M355</f>
        <v>43139</v>
      </c>
      <c r="N362" s="95">
        <f t="shared" si="38"/>
        <v>6</v>
      </c>
      <c r="O362" s="248">
        <f t="shared" si="39"/>
        <v>3548</v>
      </c>
      <c r="P362" s="93"/>
      <c r="Q362" s="33"/>
      <c r="R362" s="33"/>
      <c r="S362" s="33"/>
      <c r="T362" s="33"/>
      <c r="U362" s="33"/>
    </row>
    <row r="363" spans="1:21">
      <c r="A363" s="94">
        <v>355</v>
      </c>
      <c r="B363" s="93" t="str">
        <f>+[13]Sample!$A356</f>
        <v>VERIZON WIRELESS</v>
      </c>
      <c r="C363" s="247">
        <f>+[13]Sample!$D356</f>
        <v>42987</v>
      </c>
      <c r="D363" s="93">
        <f>+[13]Sample!$F356</f>
        <v>12782.51</v>
      </c>
      <c r="E363" s="93">
        <f>+[13]Sample!$P356</f>
        <v>623.46</v>
      </c>
      <c r="F363" s="247" t="str">
        <f>+[13]Sample!$J356</f>
        <v>CHECK</v>
      </c>
      <c r="G363" s="247">
        <f>+[13]Sample!$G356</f>
        <v>42957</v>
      </c>
      <c r="H363" s="247">
        <f>+[13]Sample!$H356</f>
        <v>42987</v>
      </c>
      <c r="I363" s="247">
        <f t="shared" si="40"/>
        <v>42972</v>
      </c>
      <c r="J363" s="247">
        <f>+[13]Sample!$L356</f>
        <v>43010</v>
      </c>
      <c r="K363" s="150">
        <f t="shared" si="41"/>
        <v>38</v>
      </c>
      <c r="L363" s="93">
        <f t="shared" si="42"/>
        <v>23691</v>
      </c>
      <c r="M363" s="247">
        <f>+[13]Sample!$M356</f>
        <v>43014</v>
      </c>
      <c r="N363" s="95">
        <f t="shared" si="38"/>
        <v>4</v>
      </c>
      <c r="O363" s="248">
        <f t="shared" si="39"/>
        <v>2494</v>
      </c>
      <c r="P363" s="93"/>
      <c r="Q363" s="33"/>
      <c r="R363" s="33"/>
      <c r="S363" s="33"/>
      <c r="T363" s="33"/>
      <c r="U363" s="33"/>
    </row>
    <row r="364" spans="1:21">
      <c r="A364" s="94">
        <v>356</v>
      </c>
      <c r="B364" s="93" t="str">
        <f>+[13]Sample!$A357</f>
        <v>VERMEER OF INDIANA INC</v>
      </c>
      <c r="C364" s="247">
        <f>+[13]Sample!$D357</f>
        <v>43069</v>
      </c>
      <c r="D364" s="93">
        <f>+[13]Sample!$F357</f>
        <v>2636.43</v>
      </c>
      <c r="E364" s="93">
        <f>+[13]Sample!$P357</f>
        <v>2636.43</v>
      </c>
      <c r="F364" s="247" t="str">
        <f>+[13]Sample!$J357</f>
        <v>CHECK</v>
      </c>
      <c r="G364" s="247">
        <f>+[13]Sample!$G357</f>
        <v>43047</v>
      </c>
      <c r="H364" s="247">
        <f>+[13]Sample!$H357</f>
        <v>43069</v>
      </c>
      <c r="I364" s="247">
        <f t="shared" si="40"/>
        <v>43058</v>
      </c>
      <c r="J364" s="247">
        <f>+[13]Sample!$L357</f>
        <v>43124</v>
      </c>
      <c r="K364" s="150">
        <f t="shared" si="41"/>
        <v>66</v>
      </c>
      <c r="L364" s="93">
        <f t="shared" si="42"/>
        <v>174004</v>
      </c>
      <c r="M364" s="247">
        <f>+[13]Sample!$M357</f>
        <v>43130</v>
      </c>
      <c r="N364" s="95">
        <f t="shared" si="38"/>
        <v>6</v>
      </c>
      <c r="O364" s="248">
        <f t="shared" si="39"/>
        <v>15819</v>
      </c>
      <c r="P364" s="93"/>
      <c r="Q364" s="33"/>
      <c r="R364" s="33"/>
      <c r="S364" s="33"/>
      <c r="T364" s="33"/>
      <c r="U364" s="33"/>
    </row>
    <row r="365" spans="1:21">
      <c r="A365" s="94">
        <v>357</v>
      </c>
      <c r="B365" s="93" t="str">
        <f>+[13]Sample!$A358</f>
        <v>VF IMAGEWEAR INC</v>
      </c>
      <c r="C365" s="247">
        <f>+[13]Sample!$D358</f>
        <v>43024</v>
      </c>
      <c r="D365" s="93">
        <f>+[13]Sample!$F358</f>
        <v>234.01</v>
      </c>
      <c r="E365" s="93">
        <f>+[13]Sample!$P358</f>
        <v>234.01</v>
      </c>
      <c r="F365" s="247" t="str">
        <f>+[13]Sample!$J358</f>
        <v>Direct Deposit</v>
      </c>
      <c r="G365" s="247">
        <f>+[13]Sample!$G358</f>
        <v>43024</v>
      </c>
      <c r="H365" s="247">
        <f>+[13]Sample!$H358</f>
        <v>43024</v>
      </c>
      <c r="I365" s="247">
        <f t="shared" si="40"/>
        <v>43024</v>
      </c>
      <c r="J365" s="247">
        <f>+[13]Sample!$L358</f>
        <v>43049</v>
      </c>
      <c r="K365" s="150">
        <f t="shared" si="41"/>
        <v>25</v>
      </c>
      <c r="L365" s="93">
        <f t="shared" si="42"/>
        <v>5850</v>
      </c>
      <c r="M365" s="247">
        <f>+[13]Sample!$M358</f>
        <v>43049</v>
      </c>
      <c r="N365" s="95">
        <f t="shared" si="38"/>
        <v>0</v>
      </c>
      <c r="O365" s="248">
        <f t="shared" si="39"/>
        <v>0</v>
      </c>
      <c r="P365" s="93"/>
      <c r="Q365" s="33"/>
      <c r="R365" s="33"/>
      <c r="S365" s="33"/>
      <c r="T365" s="33"/>
      <c r="U365" s="33"/>
    </row>
    <row r="366" spans="1:21">
      <c r="A366" s="94">
        <v>358</v>
      </c>
      <c r="B366" s="93" t="str">
        <f>+[13]Sample!$A359</f>
        <v>VF IMAGEWEAR INC</v>
      </c>
      <c r="C366" s="247">
        <f>+[13]Sample!$D359</f>
        <v>43032</v>
      </c>
      <c r="D366" s="93">
        <f>+[13]Sample!$F359</f>
        <v>362.02</v>
      </c>
      <c r="E366" s="93">
        <f>+[13]Sample!$P359</f>
        <v>362.02</v>
      </c>
      <c r="F366" s="247" t="str">
        <f>+[13]Sample!$J359</f>
        <v>Direct Deposit</v>
      </c>
      <c r="G366" s="247">
        <f>+[13]Sample!$G359</f>
        <v>43032</v>
      </c>
      <c r="H366" s="247">
        <f>+[13]Sample!$H359</f>
        <v>43032</v>
      </c>
      <c r="I366" s="247">
        <f t="shared" si="40"/>
        <v>43032</v>
      </c>
      <c r="J366" s="247">
        <f>+[13]Sample!$L359</f>
        <v>43068</v>
      </c>
      <c r="K366" s="150">
        <f t="shared" si="41"/>
        <v>36</v>
      </c>
      <c r="L366" s="93">
        <f t="shared" si="42"/>
        <v>13033</v>
      </c>
      <c r="M366" s="247">
        <f>+[13]Sample!$M359</f>
        <v>43068</v>
      </c>
      <c r="N366" s="95">
        <f t="shared" si="38"/>
        <v>0</v>
      </c>
      <c r="O366" s="248">
        <f t="shared" si="39"/>
        <v>0</v>
      </c>
      <c r="P366" s="93"/>
      <c r="Q366" s="33"/>
      <c r="R366" s="33"/>
      <c r="S366" s="33"/>
      <c r="T366" s="33"/>
      <c r="U366" s="33"/>
    </row>
    <row r="367" spans="1:21">
      <c r="A367" s="94">
        <v>359</v>
      </c>
      <c r="B367" s="93" t="str">
        <f>+[13]Sample!$A360</f>
        <v>VF IMAGEWEAR INC</v>
      </c>
      <c r="C367" s="247">
        <f>+[13]Sample!$D360</f>
        <v>43032</v>
      </c>
      <c r="D367" s="93">
        <f>+[13]Sample!$F360</f>
        <v>374.49</v>
      </c>
      <c r="E367" s="93">
        <f>+[13]Sample!$P360</f>
        <v>374.49</v>
      </c>
      <c r="F367" s="247" t="str">
        <f>+[13]Sample!$J360</f>
        <v>Direct Deposit</v>
      </c>
      <c r="G367" s="247">
        <f>+[13]Sample!$G360</f>
        <v>43032</v>
      </c>
      <c r="H367" s="247">
        <f>+[13]Sample!$H360</f>
        <v>43032</v>
      </c>
      <c r="I367" s="247">
        <f t="shared" si="40"/>
        <v>43032</v>
      </c>
      <c r="J367" s="247">
        <f>+[13]Sample!$L360</f>
        <v>43069</v>
      </c>
      <c r="K367" s="150">
        <f t="shared" si="41"/>
        <v>37</v>
      </c>
      <c r="L367" s="93">
        <f t="shared" si="42"/>
        <v>13856</v>
      </c>
      <c r="M367" s="247">
        <f>+[13]Sample!$M360</f>
        <v>43069</v>
      </c>
      <c r="N367" s="95">
        <f t="shared" si="38"/>
        <v>0</v>
      </c>
      <c r="O367" s="248">
        <f t="shared" si="39"/>
        <v>0</v>
      </c>
      <c r="P367" s="93"/>
      <c r="Q367" s="33"/>
      <c r="R367" s="33"/>
      <c r="S367" s="33"/>
      <c r="T367" s="33"/>
      <c r="U367" s="33"/>
    </row>
    <row r="368" spans="1:21">
      <c r="A368" s="94">
        <v>360</v>
      </c>
      <c r="B368" s="93" t="str">
        <f>+[13]Sample!$A361</f>
        <v>VF IMAGEWEAR INC</v>
      </c>
      <c r="C368" s="247">
        <f>+[13]Sample!$D361</f>
        <v>43034</v>
      </c>
      <c r="D368" s="93">
        <f>+[13]Sample!$F361</f>
        <v>449.44</v>
      </c>
      <c r="E368" s="93">
        <f>+[13]Sample!$P361</f>
        <v>449.44</v>
      </c>
      <c r="F368" s="247" t="str">
        <f>+[13]Sample!$J361</f>
        <v>Direct Deposit</v>
      </c>
      <c r="G368" s="247">
        <f>+[13]Sample!$G361</f>
        <v>43034</v>
      </c>
      <c r="H368" s="247">
        <f>+[13]Sample!$H361</f>
        <v>43034</v>
      </c>
      <c r="I368" s="247">
        <f t="shared" si="40"/>
        <v>43034</v>
      </c>
      <c r="J368" s="247">
        <f>+[13]Sample!$L361</f>
        <v>43069</v>
      </c>
      <c r="K368" s="150">
        <f t="shared" si="41"/>
        <v>35</v>
      </c>
      <c r="L368" s="93">
        <f t="shared" si="42"/>
        <v>15730</v>
      </c>
      <c r="M368" s="247">
        <f>+[13]Sample!$M361</f>
        <v>43069</v>
      </c>
      <c r="N368" s="95">
        <f t="shared" si="38"/>
        <v>0</v>
      </c>
      <c r="O368" s="248">
        <f t="shared" si="39"/>
        <v>0</v>
      </c>
      <c r="P368" s="93"/>
      <c r="Q368" s="33"/>
      <c r="R368" s="33"/>
      <c r="S368" s="33"/>
      <c r="T368" s="33"/>
      <c r="U368" s="33"/>
    </row>
    <row r="369" spans="1:21">
      <c r="A369" s="94">
        <v>361</v>
      </c>
      <c r="B369" s="93" t="str">
        <f>+[13]Sample!$A362</f>
        <v>VF IMAGEWEAR INC</v>
      </c>
      <c r="C369" s="247">
        <f>+[13]Sample!$D362</f>
        <v>43050</v>
      </c>
      <c r="D369" s="93">
        <f>+[13]Sample!$F362</f>
        <v>378.72</v>
      </c>
      <c r="E369" s="93">
        <f>+[13]Sample!$P362</f>
        <v>378.72</v>
      </c>
      <c r="F369" s="247" t="str">
        <f>+[13]Sample!$J362</f>
        <v>Direct Deposit</v>
      </c>
      <c r="G369" s="247">
        <f>+[13]Sample!$G362</f>
        <v>43050</v>
      </c>
      <c r="H369" s="247">
        <f>+[13]Sample!$H362</f>
        <v>43050</v>
      </c>
      <c r="I369" s="247">
        <f t="shared" si="40"/>
        <v>43050</v>
      </c>
      <c r="J369" s="247">
        <f>+[13]Sample!$L362</f>
        <v>43081</v>
      </c>
      <c r="K369" s="150">
        <f t="shared" si="41"/>
        <v>31</v>
      </c>
      <c r="L369" s="93">
        <f t="shared" si="42"/>
        <v>11740</v>
      </c>
      <c r="M369" s="247">
        <f>+[13]Sample!$M362</f>
        <v>43081</v>
      </c>
      <c r="N369" s="95">
        <f t="shared" si="38"/>
        <v>0</v>
      </c>
      <c r="O369" s="248">
        <f t="shared" si="39"/>
        <v>0</v>
      </c>
      <c r="P369" s="93"/>
      <c r="Q369" s="33"/>
      <c r="R369" s="33"/>
      <c r="S369" s="33"/>
      <c r="T369" s="33"/>
      <c r="U369" s="33"/>
    </row>
    <row r="370" spans="1:21">
      <c r="A370" s="94">
        <v>362</v>
      </c>
      <c r="B370" s="93" t="str">
        <f>+[13]Sample!$A363</f>
        <v>VF IMAGEWEAR INC</v>
      </c>
      <c r="C370" s="247">
        <f>+[13]Sample!$D363</f>
        <v>43172</v>
      </c>
      <c r="D370" s="93">
        <f>+[13]Sample!$F363</f>
        <v>127.8</v>
      </c>
      <c r="E370" s="93">
        <f>+[13]Sample!$P363</f>
        <v>127.8</v>
      </c>
      <c r="F370" s="247" t="str">
        <f>+[13]Sample!$J363</f>
        <v>Direct Deposit</v>
      </c>
      <c r="G370" s="247">
        <f>+[13]Sample!$G363</f>
        <v>43172</v>
      </c>
      <c r="H370" s="247">
        <f>+[13]Sample!$H363</f>
        <v>43172</v>
      </c>
      <c r="I370" s="247">
        <f t="shared" si="40"/>
        <v>43172</v>
      </c>
      <c r="J370" s="247">
        <f>+[13]Sample!$L363</f>
        <v>43200</v>
      </c>
      <c r="K370" s="150">
        <f t="shared" si="41"/>
        <v>28</v>
      </c>
      <c r="L370" s="93">
        <f t="shared" si="42"/>
        <v>3578</v>
      </c>
      <c r="M370" s="247">
        <f>+[13]Sample!$M363</f>
        <v>43200</v>
      </c>
      <c r="N370" s="95">
        <f t="shared" si="38"/>
        <v>0</v>
      </c>
      <c r="O370" s="248">
        <f t="shared" si="39"/>
        <v>0</v>
      </c>
      <c r="P370" s="93"/>
      <c r="Q370" s="33"/>
      <c r="R370" s="33"/>
      <c r="S370" s="33"/>
      <c r="T370" s="33"/>
      <c r="U370" s="33"/>
    </row>
    <row r="371" spans="1:21">
      <c r="A371" s="94">
        <v>363</v>
      </c>
      <c r="B371" s="93" t="str">
        <f>+[13]Sample!$A364</f>
        <v>VF IMAGEWEAR INC</v>
      </c>
      <c r="C371" s="247">
        <f>+[13]Sample!$D364</f>
        <v>43199</v>
      </c>
      <c r="D371" s="93">
        <f>+[13]Sample!$F364</f>
        <v>225.03</v>
      </c>
      <c r="E371" s="93">
        <f>+[13]Sample!$P364</f>
        <v>225.03</v>
      </c>
      <c r="F371" s="247" t="str">
        <f>+[13]Sample!$J364</f>
        <v>Direct Deposit</v>
      </c>
      <c r="G371" s="247">
        <f>+[13]Sample!$G364</f>
        <v>43199</v>
      </c>
      <c r="H371" s="247">
        <f>+[13]Sample!$H364</f>
        <v>43199</v>
      </c>
      <c r="I371" s="247">
        <f t="shared" si="40"/>
        <v>43199</v>
      </c>
      <c r="J371" s="247">
        <f>+[13]Sample!$L364</f>
        <v>43224</v>
      </c>
      <c r="K371" s="150">
        <f t="shared" si="41"/>
        <v>25</v>
      </c>
      <c r="L371" s="93">
        <f t="shared" si="42"/>
        <v>5626</v>
      </c>
      <c r="M371" s="247">
        <f>+[13]Sample!$M364</f>
        <v>43224</v>
      </c>
      <c r="N371" s="95">
        <f t="shared" si="38"/>
        <v>0</v>
      </c>
      <c r="O371" s="248">
        <f t="shared" si="39"/>
        <v>0</v>
      </c>
      <c r="P371" s="93"/>
      <c r="Q371" s="33"/>
      <c r="R371" s="33"/>
      <c r="S371" s="33"/>
      <c r="T371" s="33"/>
      <c r="U371" s="33"/>
    </row>
    <row r="372" spans="1:21">
      <c r="A372" s="94">
        <v>364</v>
      </c>
      <c r="B372" s="93" t="str">
        <f>+[13]Sample!$A365</f>
        <v>Waller, Gregory K (Greg)</v>
      </c>
      <c r="C372" s="247">
        <f>+[13]Sample!$D365</f>
        <v>43185</v>
      </c>
      <c r="D372" s="93">
        <f>+[13]Sample!$F365</f>
        <v>1402.92</v>
      </c>
      <c r="E372" s="93">
        <f>+[13]Sample!$P365</f>
        <v>1402.92</v>
      </c>
      <c r="F372" s="247" t="str">
        <f>+[13]Sample!$J365</f>
        <v>Direct Deposit</v>
      </c>
      <c r="G372" s="247">
        <f>+[13]Sample!$G365</f>
        <v>43166</v>
      </c>
      <c r="H372" s="247">
        <f>+[13]Sample!$H365</f>
        <v>43182</v>
      </c>
      <c r="I372" s="247">
        <f t="shared" si="40"/>
        <v>43174</v>
      </c>
      <c r="J372" s="247">
        <f>+[13]Sample!$L365</f>
        <v>43192</v>
      </c>
      <c r="K372" s="150">
        <f t="shared" si="41"/>
        <v>18</v>
      </c>
      <c r="L372" s="93">
        <f t="shared" si="42"/>
        <v>25253</v>
      </c>
      <c r="M372" s="247">
        <f>+[13]Sample!$M365</f>
        <v>43192</v>
      </c>
      <c r="N372" s="95">
        <f t="shared" si="38"/>
        <v>0</v>
      </c>
      <c r="O372" s="248">
        <f t="shared" si="39"/>
        <v>0</v>
      </c>
      <c r="P372" s="93"/>
      <c r="Q372" s="33"/>
      <c r="R372" s="33"/>
      <c r="S372" s="33"/>
      <c r="T372" s="33"/>
      <c r="U372" s="33"/>
    </row>
    <row r="373" spans="1:21">
      <c r="A373" s="94">
        <v>365</v>
      </c>
      <c r="B373" s="93" t="str">
        <f>+[13]Sample!$A366</f>
        <v>WARREN COUNTY WATER DISTRICT</v>
      </c>
      <c r="C373" s="247">
        <f>+[13]Sample!$D366</f>
        <v>43180</v>
      </c>
      <c r="D373" s="93">
        <f>+[13]Sample!$F366</f>
        <v>66.66</v>
      </c>
      <c r="E373" s="93">
        <f>+[13]Sample!$P366</f>
        <v>66.66</v>
      </c>
      <c r="F373" s="247" t="str">
        <f>+[13]Sample!$J366</f>
        <v>CHECK</v>
      </c>
      <c r="G373" s="247">
        <f>+[13]Sample!$G366</f>
        <v>43143</v>
      </c>
      <c r="H373" s="247">
        <f>+[13]Sample!$H366</f>
        <v>43172</v>
      </c>
      <c r="I373" s="247">
        <f t="shared" si="40"/>
        <v>43157.5</v>
      </c>
      <c r="J373" s="247">
        <f>+[13]Sample!$L366</f>
        <v>43194</v>
      </c>
      <c r="K373" s="150">
        <f t="shared" si="41"/>
        <v>37</v>
      </c>
      <c r="L373" s="93">
        <f t="shared" si="42"/>
        <v>2466</v>
      </c>
      <c r="M373" s="247">
        <f>+[13]Sample!$M366</f>
        <v>43201</v>
      </c>
      <c r="N373" s="95">
        <f t="shared" si="38"/>
        <v>7</v>
      </c>
      <c r="O373" s="248">
        <f t="shared" si="39"/>
        <v>467</v>
      </c>
      <c r="P373" s="93"/>
      <c r="Q373" s="33"/>
      <c r="R373" s="33"/>
      <c r="S373" s="33"/>
      <c r="T373" s="33"/>
      <c r="U373" s="33"/>
    </row>
    <row r="374" spans="1:21">
      <c r="A374" s="94">
        <v>366</v>
      </c>
      <c r="B374" s="93" t="str">
        <f>+[13]Sample!$A367</f>
        <v>WARREN COUNTY WATER DISTRICT</v>
      </c>
      <c r="C374" s="247">
        <f>+[13]Sample!$D367</f>
        <v>43213</v>
      </c>
      <c r="D374" s="93">
        <f>+[13]Sample!$F367</f>
        <v>66.66</v>
      </c>
      <c r="E374" s="93">
        <f>+[13]Sample!$P367</f>
        <v>70.66</v>
      </c>
      <c r="F374" s="247" t="str">
        <f>+[13]Sample!$J367</f>
        <v>CHECK</v>
      </c>
      <c r="G374" s="247">
        <f>+[13]Sample!$G367</f>
        <v>43172</v>
      </c>
      <c r="H374" s="247">
        <f>+[13]Sample!$H367</f>
        <v>43200</v>
      </c>
      <c r="I374" s="247">
        <f t="shared" si="40"/>
        <v>43186</v>
      </c>
      <c r="J374" s="247">
        <f>+[13]Sample!$L367</f>
        <v>43227</v>
      </c>
      <c r="K374" s="150">
        <f t="shared" si="41"/>
        <v>41</v>
      </c>
      <c r="L374" s="93">
        <f t="shared" si="42"/>
        <v>2897</v>
      </c>
      <c r="M374" s="247">
        <f>+[13]Sample!$M367</f>
        <v>43235</v>
      </c>
      <c r="N374" s="95">
        <f t="shared" si="38"/>
        <v>8</v>
      </c>
      <c r="O374" s="248">
        <f t="shared" si="39"/>
        <v>565</v>
      </c>
      <c r="P374" s="93"/>
      <c r="Q374" s="33"/>
      <c r="R374" s="33"/>
      <c r="S374" s="33"/>
      <c r="T374" s="33"/>
      <c r="U374" s="33"/>
    </row>
    <row r="375" spans="1:21">
      <c r="A375" s="94">
        <v>367</v>
      </c>
      <c r="B375" s="93" t="str">
        <f>+[13]Sample!$A368</f>
        <v>WARREN RURAL ELECTRIC COOP</v>
      </c>
      <c r="C375" s="247">
        <f>+[13]Sample!$D368</f>
        <v>43061</v>
      </c>
      <c r="D375" s="93">
        <f>+[13]Sample!$F368</f>
        <v>22.27</v>
      </c>
      <c r="E375" s="93">
        <f>+[13]Sample!$P368</f>
        <v>22.27</v>
      </c>
      <c r="F375" s="247" t="str">
        <f>+[13]Sample!$J368</f>
        <v>CHECK</v>
      </c>
      <c r="G375" s="247">
        <f>+[13]Sample!$G368</f>
        <v>43025</v>
      </c>
      <c r="H375" s="247">
        <f>+[13]Sample!$H368</f>
        <v>43054</v>
      </c>
      <c r="I375" s="247">
        <f t="shared" si="40"/>
        <v>43039.5</v>
      </c>
      <c r="J375" s="247">
        <f>+[13]Sample!$L368</f>
        <v>43070</v>
      </c>
      <c r="K375" s="150">
        <f t="shared" si="41"/>
        <v>31</v>
      </c>
      <c r="L375" s="93">
        <f t="shared" si="42"/>
        <v>690</v>
      </c>
      <c r="M375" s="247">
        <f>+[13]Sample!$M368</f>
        <v>43080</v>
      </c>
      <c r="N375" s="95">
        <f t="shared" si="38"/>
        <v>10</v>
      </c>
      <c r="O375" s="248">
        <f t="shared" si="39"/>
        <v>223</v>
      </c>
      <c r="P375" s="93"/>
      <c r="Q375" s="33"/>
      <c r="R375" s="33"/>
      <c r="S375" s="33"/>
      <c r="T375" s="33"/>
      <c r="U375" s="33"/>
    </row>
    <row r="376" spans="1:21">
      <c r="A376" s="94">
        <v>368</v>
      </c>
      <c r="B376" s="93" t="str">
        <f>+[13]Sample!$A369</f>
        <v>WARREN RURAL ELECTRIC COOP</v>
      </c>
      <c r="C376" s="247">
        <f>+[13]Sample!$D369</f>
        <v>43257</v>
      </c>
      <c r="D376" s="93">
        <f>+[13]Sample!$F369</f>
        <v>28.14</v>
      </c>
      <c r="E376" s="93">
        <f>+[13]Sample!$P369</f>
        <v>28.14</v>
      </c>
      <c r="F376" s="247" t="str">
        <f>+[13]Sample!$J369</f>
        <v>CHECK</v>
      </c>
      <c r="G376" s="247">
        <f>+[13]Sample!$G369</f>
        <v>43217</v>
      </c>
      <c r="H376" s="247">
        <f>+[13]Sample!$H369</f>
        <v>43249</v>
      </c>
      <c r="I376" s="247">
        <f t="shared" si="40"/>
        <v>43233</v>
      </c>
      <c r="J376" s="247">
        <f>+[13]Sample!$L369</f>
        <v>43264</v>
      </c>
      <c r="K376" s="150">
        <f t="shared" si="41"/>
        <v>31</v>
      </c>
      <c r="L376" s="93">
        <f t="shared" si="42"/>
        <v>872</v>
      </c>
      <c r="M376" s="247">
        <f>+[13]Sample!$M369</f>
        <v>43270</v>
      </c>
      <c r="N376" s="95">
        <f t="shared" si="38"/>
        <v>6</v>
      </c>
      <c r="O376" s="248">
        <f t="shared" si="39"/>
        <v>169</v>
      </c>
      <c r="P376" s="93"/>
      <c r="Q376" s="33"/>
      <c r="R376" s="33"/>
      <c r="S376" s="33"/>
      <c r="T376" s="33"/>
      <c r="U376" s="33"/>
    </row>
    <row r="377" spans="1:21">
      <c r="A377" s="94">
        <v>369</v>
      </c>
      <c r="B377" s="93" t="str">
        <f>+[13]Sample!$A370</f>
        <v>WARREN RURAL ELECTRIC COOP</v>
      </c>
      <c r="C377" s="247">
        <f>+[13]Sample!$D370</f>
        <v>43257</v>
      </c>
      <c r="D377" s="93">
        <f>+[13]Sample!$F370</f>
        <v>25.54</v>
      </c>
      <c r="E377" s="93">
        <f>+[13]Sample!$P370</f>
        <v>25.54</v>
      </c>
      <c r="F377" s="247" t="str">
        <f>+[13]Sample!$J370</f>
        <v>CHECK</v>
      </c>
      <c r="G377" s="247">
        <f>+[13]Sample!$G370</f>
        <v>43217</v>
      </c>
      <c r="H377" s="247">
        <f>+[13]Sample!$H370</f>
        <v>43249</v>
      </c>
      <c r="I377" s="247">
        <f t="shared" si="40"/>
        <v>43233</v>
      </c>
      <c r="J377" s="247">
        <f>+[13]Sample!$L370</f>
        <v>43264</v>
      </c>
      <c r="K377" s="150">
        <f t="shared" si="41"/>
        <v>31</v>
      </c>
      <c r="L377" s="93">
        <f t="shared" si="42"/>
        <v>792</v>
      </c>
      <c r="M377" s="247">
        <f>+[13]Sample!$M370</f>
        <v>43270</v>
      </c>
      <c r="N377" s="95">
        <f t="shared" si="38"/>
        <v>6</v>
      </c>
      <c r="O377" s="248">
        <f t="shared" si="39"/>
        <v>153</v>
      </c>
      <c r="P377" s="93"/>
      <c r="Q377" s="33"/>
      <c r="R377" s="33"/>
      <c r="S377" s="33"/>
      <c r="T377" s="33"/>
      <c r="U377" s="33"/>
    </row>
    <row r="378" spans="1:21">
      <c r="A378" s="94">
        <v>370</v>
      </c>
      <c r="B378" s="93" t="str">
        <f>+[13]Sample!$A371</f>
        <v>WARREN RURAL ELECTRIC COOP</v>
      </c>
      <c r="C378" s="247">
        <f>+[13]Sample!$D371</f>
        <v>43045</v>
      </c>
      <c r="D378" s="93">
        <f>+[13]Sample!$F371</f>
        <v>24.1</v>
      </c>
      <c r="E378" s="93">
        <f>+[13]Sample!$P371</f>
        <v>24.1</v>
      </c>
      <c r="F378" s="247" t="str">
        <f>+[13]Sample!$J371</f>
        <v>CHECK</v>
      </c>
      <c r="G378" s="247">
        <f>+[13]Sample!$G371</f>
        <v>43006</v>
      </c>
      <c r="H378" s="247">
        <f>+[13]Sample!$H371</f>
        <v>43035</v>
      </c>
      <c r="I378" s="247">
        <f t="shared" si="40"/>
        <v>43020.5</v>
      </c>
      <c r="J378" s="247">
        <f>+[13]Sample!$L371</f>
        <v>43056</v>
      </c>
      <c r="K378" s="150">
        <f t="shared" si="41"/>
        <v>36</v>
      </c>
      <c r="L378" s="93">
        <f t="shared" si="42"/>
        <v>868</v>
      </c>
      <c r="M378" s="247">
        <f>+[13]Sample!$M371</f>
        <v>43067</v>
      </c>
      <c r="N378" s="95">
        <f t="shared" si="38"/>
        <v>11</v>
      </c>
      <c r="O378" s="248">
        <f t="shared" si="39"/>
        <v>265</v>
      </c>
      <c r="P378" s="93"/>
      <c r="Q378" s="33"/>
      <c r="R378" s="33"/>
      <c r="S378" s="33"/>
      <c r="T378" s="33"/>
      <c r="U378" s="33"/>
    </row>
    <row r="379" spans="1:21">
      <c r="A379" s="94">
        <v>371</v>
      </c>
      <c r="B379" s="93" t="str">
        <f>+[13]Sample!$A372</f>
        <v>WARREN RURAL ELECTRIC COOP</v>
      </c>
      <c r="C379" s="247">
        <f>+[13]Sample!$D372</f>
        <v>43074</v>
      </c>
      <c r="D379" s="93">
        <f>+[13]Sample!$F372</f>
        <v>25.58</v>
      </c>
      <c r="E379" s="93">
        <f>+[13]Sample!$P372</f>
        <v>25.58</v>
      </c>
      <c r="F379" s="247" t="str">
        <f>+[13]Sample!$J372</f>
        <v>CHECK</v>
      </c>
      <c r="G379" s="247">
        <f>+[13]Sample!$G372</f>
        <v>43035</v>
      </c>
      <c r="H379" s="247">
        <f>+[13]Sample!$H372</f>
        <v>43067</v>
      </c>
      <c r="I379" s="247">
        <f t="shared" si="40"/>
        <v>43051</v>
      </c>
      <c r="J379" s="247">
        <f>+[13]Sample!$L372</f>
        <v>43087</v>
      </c>
      <c r="K379" s="150">
        <f t="shared" si="41"/>
        <v>36</v>
      </c>
      <c r="L379" s="93">
        <f t="shared" si="42"/>
        <v>921</v>
      </c>
      <c r="M379" s="247">
        <f>+[13]Sample!$M372</f>
        <v>43097</v>
      </c>
      <c r="N379" s="95">
        <f t="shared" si="38"/>
        <v>10</v>
      </c>
      <c r="O379" s="248">
        <f t="shared" si="39"/>
        <v>256</v>
      </c>
      <c r="P379" s="93"/>
      <c r="Q379" s="33"/>
      <c r="R379" s="33"/>
      <c r="S379" s="33"/>
      <c r="T379" s="33"/>
      <c r="U379" s="33"/>
    </row>
    <row r="380" spans="1:21">
      <c r="A380" s="94">
        <v>372</v>
      </c>
      <c r="B380" s="93" t="str">
        <f>+[13]Sample!$A373</f>
        <v>WARREN RURAL ELECTRIC COOP</v>
      </c>
      <c r="C380" s="247">
        <f>+[13]Sample!$D373</f>
        <v>42907</v>
      </c>
      <c r="D380" s="93">
        <f>+[13]Sample!$F373</f>
        <v>23.29</v>
      </c>
      <c r="E380" s="93">
        <f>+[13]Sample!$P373</f>
        <v>23.29</v>
      </c>
      <c r="F380" s="247" t="str">
        <f>+[13]Sample!$J373</f>
        <v>CHECK</v>
      </c>
      <c r="G380" s="247">
        <f>+[13]Sample!$G373</f>
        <v>42877</v>
      </c>
      <c r="H380" s="247">
        <f>+[13]Sample!$H373</f>
        <v>42907</v>
      </c>
      <c r="I380" s="247">
        <f t="shared" si="40"/>
        <v>42892</v>
      </c>
      <c r="J380" s="247">
        <f>+[13]Sample!$L373</f>
        <v>42926</v>
      </c>
      <c r="K380" s="150">
        <f t="shared" si="41"/>
        <v>34</v>
      </c>
      <c r="L380" s="93">
        <f t="shared" si="42"/>
        <v>792</v>
      </c>
      <c r="M380" s="247">
        <f>+[13]Sample!$M373</f>
        <v>42933</v>
      </c>
      <c r="N380" s="95">
        <f t="shared" si="38"/>
        <v>7</v>
      </c>
      <c r="O380" s="248">
        <f t="shared" si="39"/>
        <v>163</v>
      </c>
      <c r="P380" s="93"/>
      <c r="Q380" s="33"/>
      <c r="R380" s="33"/>
      <c r="S380" s="33"/>
      <c r="T380" s="33"/>
      <c r="U380" s="33"/>
    </row>
    <row r="381" spans="1:21">
      <c r="A381" s="94">
        <v>373</v>
      </c>
      <c r="B381" s="93" t="str">
        <f>+[13]Sample!$A374</f>
        <v>WARREN RURAL ELECTRIC COOP</v>
      </c>
      <c r="C381" s="247">
        <f>+[13]Sample!$D374</f>
        <v>43167</v>
      </c>
      <c r="D381" s="93">
        <f>+[13]Sample!$F374</f>
        <v>23.3</v>
      </c>
      <c r="E381" s="93">
        <f>+[13]Sample!$P374</f>
        <v>23.3</v>
      </c>
      <c r="F381" s="247" t="str">
        <f>+[13]Sample!$J374</f>
        <v>CHECK</v>
      </c>
      <c r="G381" s="247">
        <f>+[13]Sample!$G374</f>
        <v>43130</v>
      </c>
      <c r="H381" s="247">
        <f>+[13]Sample!$H374</f>
        <v>43159</v>
      </c>
      <c r="I381" s="247">
        <f t="shared" si="40"/>
        <v>43144.5</v>
      </c>
      <c r="J381" s="247">
        <f>+[13]Sample!$L374</f>
        <v>43182</v>
      </c>
      <c r="K381" s="150">
        <f t="shared" si="41"/>
        <v>38</v>
      </c>
      <c r="L381" s="93">
        <f t="shared" si="42"/>
        <v>885</v>
      </c>
      <c r="M381" s="247">
        <f>+[13]Sample!$M374</f>
        <v>43189</v>
      </c>
      <c r="N381" s="95">
        <f t="shared" si="38"/>
        <v>7</v>
      </c>
      <c r="O381" s="248">
        <f t="shared" si="39"/>
        <v>163</v>
      </c>
      <c r="P381" s="93"/>
      <c r="Q381" s="33"/>
      <c r="R381" s="33"/>
      <c r="S381" s="33"/>
      <c r="T381" s="33"/>
      <c r="U381" s="33"/>
    </row>
    <row r="382" spans="1:21">
      <c r="A382" s="94">
        <v>374</v>
      </c>
      <c r="B382" s="93" t="str">
        <f>+[13]Sample!$A375</f>
        <v>WELDQUIP INC</v>
      </c>
      <c r="C382" s="247">
        <f>+[13]Sample!$D375</f>
        <v>43159</v>
      </c>
      <c r="D382" s="93">
        <f>+[13]Sample!$F375</f>
        <v>152.41</v>
      </c>
      <c r="E382" s="93">
        <f>+[13]Sample!$P375</f>
        <v>152.41</v>
      </c>
      <c r="F382" s="247" t="str">
        <f>+[13]Sample!$J375</f>
        <v>Direct Deposit</v>
      </c>
      <c r="G382" s="247">
        <f>+[13]Sample!$G375</f>
        <v>43132</v>
      </c>
      <c r="H382" s="247">
        <f>+[13]Sample!$H375</f>
        <v>43159</v>
      </c>
      <c r="I382" s="247">
        <f t="shared" si="40"/>
        <v>43145.5</v>
      </c>
      <c r="J382" s="247">
        <f>+[13]Sample!$L375</f>
        <v>43244</v>
      </c>
      <c r="K382" s="150">
        <f t="shared" si="41"/>
        <v>99</v>
      </c>
      <c r="L382" s="93">
        <f t="shared" si="42"/>
        <v>15089</v>
      </c>
      <c r="M382" s="247">
        <f>+[13]Sample!$M375</f>
        <v>43244</v>
      </c>
      <c r="N382" s="95">
        <f t="shared" si="38"/>
        <v>0</v>
      </c>
      <c r="O382" s="248">
        <f t="shared" si="39"/>
        <v>0</v>
      </c>
      <c r="P382" s="93"/>
      <c r="Q382" s="33"/>
      <c r="R382" s="33"/>
      <c r="S382" s="33"/>
      <c r="T382" s="33"/>
      <c r="U382" s="33"/>
    </row>
    <row r="383" spans="1:21">
      <c r="A383" s="94">
        <v>375</v>
      </c>
      <c r="B383" s="93" t="str">
        <f>+[13]Sample!$A376</f>
        <v>Wessinger, Marcie L</v>
      </c>
      <c r="C383" s="247">
        <f>+[13]Sample!$D376</f>
        <v>43056</v>
      </c>
      <c r="D383" s="93">
        <f>+[13]Sample!$F376</f>
        <v>1753.43</v>
      </c>
      <c r="E383" s="93">
        <f>+[13]Sample!$P376</f>
        <v>593.89</v>
      </c>
      <c r="F383" s="247" t="str">
        <f>+[13]Sample!$J376</f>
        <v>Direct Deposit</v>
      </c>
      <c r="G383" s="247">
        <f>+[13]Sample!$G376</f>
        <v>43021</v>
      </c>
      <c r="H383" s="247">
        <f>+[13]Sample!$H376</f>
        <v>43056</v>
      </c>
      <c r="I383" s="247">
        <f t="shared" si="40"/>
        <v>43038.5</v>
      </c>
      <c r="J383" s="247">
        <f>+[13]Sample!$L376</f>
        <v>43060</v>
      </c>
      <c r="K383" s="150">
        <f t="shared" si="41"/>
        <v>22</v>
      </c>
      <c r="L383" s="93">
        <f t="shared" si="42"/>
        <v>13066</v>
      </c>
      <c r="M383" s="247">
        <f>+[13]Sample!$M376</f>
        <v>43060</v>
      </c>
      <c r="N383" s="95">
        <f t="shared" si="38"/>
        <v>0</v>
      </c>
      <c r="O383" s="248">
        <f t="shared" si="39"/>
        <v>0</v>
      </c>
      <c r="P383" s="93"/>
      <c r="Q383" s="33"/>
      <c r="R383" s="33"/>
      <c r="S383" s="33"/>
      <c r="T383" s="33"/>
      <c r="U383" s="33"/>
    </row>
    <row r="384" spans="1:21">
      <c r="A384" s="94">
        <v>376</v>
      </c>
      <c r="B384" s="93" t="str">
        <f>+[13]Sample!$A377</f>
        <v>WEST KENTUCKY RURAL ELECTRIC</v>
      </c>
      <c r="C384" s="247">
        <f>+[13]Sample!$D377</f>
        <v>43202</v>
      </c>
      <c r="D384" s="93">
        <f>+[13]Sample!$F377</f>
        <v>40.82</v>
      </c>
      <c r="E384" s="93">
        <f>+[13]Sample!$P377</f>
        <v>40.82</v>
      </c>
      <c r="F384" s="247" t="str">
        <f>+[13]Sample!$J377</f>
        <v>CHECK</v>
      </c>
      <c r="G384" s="247">
        <f>+[13]Sample!$G377</f>
        <v>43201</v>
      </c>
      <c r="H384" s="247">
        <f>+[13]Sample!$H377</f>
        <v>43232</v>
      </c>
      <c r="I384" s="247">
        <f t="shared" si="40"/>
        <v>43216.5</v>
      </c>
      <c r="J384" s="247">
        <f>+[13]Sample!$L377</f>
        <v>43222</v>
      </c>
      <c r="K384" s="150">
        <f t="shared" si="41"/>
        <v>6</v>
      </c>
      <c r="L384" s="93">
        <f t="shared" si="42"/>
        <v>245</v>
      </c>
      <c r="M384" s="247">
        <f>+[13]Sample!$M377</f>
        <v>43229</v>
      </c>
      <c r="N384" s="95">
        <f t="shared" si="38"/>
        <v>7</v>
      </c>
      <c r="O384" s="248">
        <f t="shared" si="39"/>
        <v>286</v>
      </c>
      <c r="P384" s="93"/>
      <c r="Q384" s="33"/>
      <c r="R384" s="33"/>
      <c r="S384" s="33"/>
      <c r="T384" s="33"/>
      <c r="U384" s="33"/>
    </row>
    <row r="385" spans="1:21">
      <c r="A385" s="94">
        <v>377</v>
      </c>
      <c r="B385" s="93" t="str">
        <f>+[13]Sample!$A378</f>
        <v>WESTERFIELD ELECTRIC LLC</v>
      </c>
      <c r="C385" s="247">
        <f>+[13]Sample!$D378</f>
        <v>43138</v>
      </c>
      <c r="D385" s="93">
        <f>+[13]Sample!$F378</f>
        <v>145</v>
      </c>
      <c r="E385" s="93">
        <f>+[13]Sample!$P378</f>
        <v>145</v>
      </c>
      <c r="F385" s="247" t="str">
        <f>+[13]Sample!$J378</f>
        <v>CHECK</v>
      </c>
      <c r="G385" s="247">
        <f>+[13]Sample!$G378</f>
        <v>43133</v>
      </c>
      <c r="H385" s="247">
        <f>+[13]Sample!$H378</f>
        <v>43133</v>
      </c>
      <c r="I385" s="247">
        <f t="shared" si="40"/>
        <v>43133</v>
      </c>
      <c r="J385" s="247">
        <f>+[13]Sample!$L378</f>
        <v>43157</v>
      </c>
      <c r="K385" s="150">
        <f t="shared" si="41"/>
        <v>24</v>
      </c>
      <c r="L385" s="93">
        <f t="shared" si="42"/>
        <v>3480</v>
      </c>
      <c r="M385" s="247">
        <f>+[13]Sample!$M378</f>
        <v>43166</v>
      </c>
      <c r="N385" s="95">
        <f t="shared" si="38"/>
        <v>9</v>
      </c>
      <c r="O385" s="248">
        <f t="shared" si="39"/>
        <v>1305</v>
      </c>
      <c r="P385" s="93"/>
      <c r="Q385" s="33"/>
      <c r="R385" s="33"/>
      <c r="S385" s="33"/>
      <c r="T385" s="33"/>
      <c r="U385" s="33"/>
    </row>
    <row r="386" spans="1:21">
      <c r="A386" s="94">
        <v>378</v>
      </c>
      <c r="B386" s="93" t="str">
        <f>+[13]Sample!$A379</f>
        <v>WHITE GLOVE INSPECTION INC</v>
      </c>
      <c r="C386" s="247">
        <f>+[13]Sample!$D379</f>
        <v>43091</v>
      </c>
      <c r="D386" s="93">
        <f>+[13]Sample!$F379</f>
        <v>3124</v>
      </c>
      <c r="E386" s="93">
        <f>+[13]Sample!$P379</f>
        <v>3124</v>
      </c>
      <c r="F386" s="247" t="str">
        <f>+[13]Sample!$J379</f>
        <v>CHECK</v>
      </c>
      <c r="G386" s="247">
        <f>+[13]Sample!$G379</f>
        <v>43070</v>
      </c>
      <c r="H386" s="247">
        <f>+[13]Sample!$H379</f>
        <v>43091</v>
      </c>
      <c r="I386" s="247">
        <f t="shared" si="40"/>
        <v>43080.5</v>
      </c>
      <c r="J386" s="247">
        <f>+[13]Sample!$L379</f>
        <v>43098</v>
      </c>
      <c r="K386" s="150">
        <f t="shared" si="41"/>
        <v>18</v>
      </c>
      <c r="L386" s="93">
        <f t="shared" si="42"/>
        <v>56232</v>
      </c>
      <c r="M386" s="247">
        <f>+[13]Sample!$M379</f>
        <v>43105</v>
      </c>
      <c r="N386" s="95">
        <f t="shared" si="38"/>
        <v>7</v>
      </c>
      <c r="O386" s="248">
        <f t="shared" si="39"/>
        <v>21868</v>
      </c>
      <c r="P386" s="93"/>
      <c r="Q386" s="33"/>
      <c r="R386" s="33"/>
      <c r="S386" s="33"/>
      <c r="T386" s="33"/>
      <c r="U386" s="33"/>
    </row>
    <row r="387" spans="1:21">
      <c r="A387" s="94">
        <v>379</v>
      </c>
      <c r="B387" s="93" t="str">
        <f>+[13]Sample!$A380</f>
        <v>WHITE GLOVE INSPECTION INC</v>
      </c>
      <c r="C387" s="247">
        <f>+[13]Sample!$D380</f>
        <v>43243</v>
      </c>
      <c r="D387" s="93">
        <f>+[13]Sample!$F380</f>
        <v>2674</v>
      </c>
      <c r="E387" s="93">
        <f>+[13]Sample!$P380</f>
        <v>2674</v>
      </c>
      <c r="F387" s="247" t="str">
        <f>+[13]Sample!$J380</f>
        <v>CHECK</v>
      </c>
      <c r="G387" s="247">
        <f>+[13]Sample!$G380</f>
        <v>43221</v>
      </c>
      <c r="H387" s="247">
        <f>+[13]Sample!$H380</f>
        <v>43243</v>
      </c>
      <c r="I387" s="247">
        <f t="shared" si="40"/>
        <v>43232</v>
      </c>
      <c r="J387" s="247">
        <f>+[13]Sample!$L380</f>
        <v>43245</v>
      </c>
      <c r="K387" s="150">
        <f t="shared" si="41"/>
        <v>13</v>
      </c>
      <c r="L387" s="93">
        <f t="shared" si="42"/>
        <v>34762</v>
      </c>
      <c r="M387" s="247">
        <f>+[13]Sample!$M380</f>
        <v>43255</v>
      </c>
      <c r="N387" s="95">
        <f t="shared" si="38"/>
        <v>10</v>
      </c>
      <c r="O387" s="248">
        <f t="shared" si="39"/>
        <v>26740</v>
      </c>
      <c r="P387" s="93"/>
      <c r="Q387" s="33"/>
      <c r="R387" s="33"/>
      <c r="S387" s="33"/>
      <c r="T387" s="33"/>
      <c r="U387" s="33"/>
    </row>
    <row r="388" spans="1:21">
      <c r="A388" s="94">
        <v>380</v>
      </c>
      <c r="B388" s="93" t="str">
        <f>+[13]Sample!$A381</f>
        <v>White, Dalton B Jr (Buddy)</v>
      </c>
      <c r="C388" s="247">
        <f>+[13]Sample!$D381</f>
        <v>43187</v>
      </c>
      <c r="D388" s="93">
        <f>+[13]Sample!$F381</f>
        <v>1729.01</v>
      </c>
      <c r="E388" s="93">
        <f>+[13]Sample!$P381</f>
        <v>128.97999999999999</v>
      </c>
      <c r="F388" s="247" t="str">
        <f>+[13]Sample!$J381</f>
        <v>Direct Deposit</v>
      </c>
      <c r="G388" s="247">
        <f>+[13]Sample!$G381</f>
        <v>43161</v>
      </c>
      <c r="H388" s="247">
        <f>+[13]Sample!$H381</f>
        <v>43185</v>
      </c>
      <c r="I388" s="247">
        <f t="shared" si="40"/>
        <v>43173</v>
      </c>
      <c r="J388" s="247">
        <f>+[13]Sample!$L381</f>
        <v>43192</v>
      </c>
      <c r="K388" s="150">
        <f t="shared" si="41"/>
        <v>19</v>
      </c>
      <c r="L388" s="93">
        <f t="shared" si="42"/>
        <v>2451</v>
      </c>
      <c r="M388" s="247">
        <f>+[13]Sample!$M381</f>
        <v>43192</v>
      </c>
      <c r="N388" s="95">
        <f t="shared" si="38"/>
        <v>0</v>
      </c>
      <c r="O388" s="248">
        <f t="shared" si="39"/>
        <v>0</v>
      </c>
      <c r="P388" s="93"/>
      <c r="Q388" s="33"/>
      <c r="R388" s="33"/>
      <c r="S388" s="33"/>
      <c r="T388" s="33"/>
      <c r="U388" s="33"/>
    </row>
    <row r="389" spans="1:21">
      <c r="A389" s="94">
        <v>381</v>
      </c>
      <c r="B389" s="93" t="str">
        <f>+[13]Sample!$A382</f>
        <v>White, Eric M</v>
      </c>
      <c r="C389" s="247">
        <f>+[13]Sample!$D382</f>
        <v>43045</v>
      </c>
      <c r="D389" s="93">
        <f>+[13]Sample!$F382</f>
        <v>45.09</v>
      </c>
      <c r="E389" s="93">
        <f>+[13]Sample!$P382</f>
        <v>45.09</v>
      </c>
      <c r="F389" s="247" t="str">
        <f>+[13]Sample!$J382</f>
        <v>Direct Deposit</v>
      </c>
      <c r="G389" s="247">
        <f>+[13]Sample!$G382</f>
        <v>43043</v>
      </c>
      <c r="H389" s="247">
        <f>+[13]Sample!$H382</f>
        <v>43043</v>
      </c>
      <c r="I389" s="247">
        <f t="shared" si="40"/>
        <v>43043</v>
      </c>
      <c r="J389" s="247">
        <f>+[13]Sample!$L382</f>
        <v>43047</v>
      </c>
      <c r="K389" s="150">
        <f t="shared" si="41"/>
        <v>4</v>
      </c>
      <c r="L389" s="93">
        <f t="shared" si="42"/>
        <v>180</v>
      </c>
      <c r="M389" s="247">
        <f>+[13]Sample!$M382</f>
        <v>43047</v>
      </c>
      <c r="N389" s="95">
        <f t="shared" si="38"/>
        <v>0</v>
      </c>
      <c r="O389" s="248">
        <f t="shared" si="39"/>
        <v>0</v>
      </c>
      <c r="P389" s="93"/>
      <c r="Q389" s="33"/>
      <c r="R389" s="33"/>
      <c r="S389" s="33"/>
      <c r="T389" s="33"/>
      <c r="U389" s="33"/>
    </row>
    <row r="390" spans="1:21">
      <c r="A390" s="94">
        <v>382</v>
      </c>
      <c r="B390" s="93" t="str">
        <f>+[13]Sample!$A383</f>
        <v>Williams, Gavin J</v>
      </c>
      <c r="C390" s="247">
        <f>+[13]Sample!$D383</f>
        <v>43005</v>
      </c>
      <c r="D390" s="93">
        <f>+[13]Sample!$F383</f>
        <v>64.040000000000006</v>
      </c>
      <c r="E390" s="93">
        <f>+[13]Sample!$P383</f>
        <v>64.040000000000006</v>
      </c>
      <c r="F390" s="247" t="str">
        <f>+[13]Sample!$J383</f>
        <v>Direct Deposit</v>
      </c>
      <c r="G390" s="247">
        <f>+[13]Sample!$G383</f>
        <v>43004</v>
      </c>
      <c r="H390" s="247">
        <f>+[13]Sample!$H383</f>
        <v>43004</v>
      </c>
      <c r="I390" s="247">
        <f t="shared" si="40"/>
        <v>43004</v>
      </c>
      <c r="J390" s="247">
        <f>+[13]Sample!$L383</f>
        <v>43010</v>
      </c>
      <c r="K390" s="150">
        <f t="shared" si="41"/>
        <v>6</v>
      </c>
      <c r="L390" s="93">
        <f t="shared" si="42"/>
        <v>384</v>
      </c>
      <c r="M390" s="247">
        <f>+[13]Sample!$M383</f>
        <v>43010</v>
      </c>
      <c r="N390" s="95">
        <f t="shared" si="38"/>
        <v>0</v>
      </c>
      <c r="O390" s="248">
        <f t="shared" si="39"/>
        <v>0</v>
      </c>
      <c r="P390" s="93"/>
      <c r="Q390" s="33"/>
      <c r="R390" s="33"/>
      <c r="S390" s="33"/>
      <c r="T390" s="33"/>
      <c r="U390" s="33"/>
    </row>
    <row r="391" spans="1:21">
      <c r="A391" s="94">
        <v>383</v>
      </c>
      <c r="B391" s="93" t="str">
        <f>+[13]Sample!$A384</f>
        <v>WILSON ALLEN F</v>
      </c>
      <c r="C391" s="247">
        <f>+[13]Sample!$D384</f>
        <v>43259</v>
      </c>
      <c r="D391" s="93">
        <f>+[13]Sample!$F384</f>
        <v>1000</v>
      </c>
      <c r="E391" s="93">
        <f>+[13]Sample!$P384</f>
        <v>1097.5</v>
      </c>
      <c r="F391" s="247" t="str">
        <f>+[13]Sample!$J384</f>
        <v>CHECK</v>
      </c>
      <c r="G391" s="247">
        <f>+[13]Sample!$G384</f>
        <v>43259</v>
      </c>
      <c r="H391" s="247">
        <f>+[13]Sample!$H384</f>
        <v>43259</v>
      </c>
      <c r="I391" s="247">
        <f t="shared" si="40"/>
        <v>43259</v>
      </c>
      <c r="J391" s="247">
        <f>+[13]Sample!$L384</f>
        <v>43266</v>
      </c>
      <c r="K391" s="150">
        <f t="shared" si="41"/>
        <v>7</v>
      </c>
      <c r="L391" s="93">
        <f t="shared" si="42"/>
        <v>7683</v>
      </c>
      <c r="M391" s="247">
        <f>+[13]Sample!$M384</f>
        <v>43276</v>
      </c>
      <c r="N391" s="95">
        <f t="shared" si="38"/>
        <v>10</v>
      </c>
      <c r="O391" s="248">
        <f t="shared" si="39"/>
        <v>10975</v>
      </c>
      <c r="P391" s="93"/>
      <c r="Q391" s="33"/>
      <c r="R391" s="33"/>
      <c r="S391" s="33"/>
      <c r="T391" s="33"/>
      <c r="U391" s="33"/>
    </row>
    <row r="392" spans="1:21">
      <c r="A392" s="94">
        <v>384</v>
      </c>
      <c r="B392" s="93" t="str">
        <f>+[13]Sample!$A385</f>
        <v>WILSON HUTCHINSON POTEAT &amp; LITTLEPAGE</v>
      </c>
      <c r="C392" s="247">
        <f>+[13]Sample!$D385</f>
        <v>43009</v>
      </c>
      <c r="D392" s="93">
        <f>+[13]Sample!$F385</f>
        <v>5039.8999999999996</v>
      </c>
      <c r="E392" s="93">
        <f>+[13]Sample!$P385</f>
        <v>5039.8999999999996</v>
      </c>
      <c r="F392" s="247" t="str">
        <f>+[13]Sample!$J385</f>
        <v>CHECK</v>
      </c>
      <c r="G392" s="247">
        <f>+[13]Sample!$G385</f>
        <v>42979</v>
      </c>
      <c r="H392" s="247">
        <f>+[13]Sample!$H385</f>
        <v>43008</v>
      </c>
      <c r="I392" s="247">
        <f t="shared" si="40"/>
        <v>42993.5</v>
      </c>
      <c r="J392" s="247">
        <f>+[13]Sample!$L385</f>
        <v>43035</v>
      </c>
      <c r="K392" s="150">
        <f t="shared" si="41"/>
        <v>42</v>
      </c>
      <c r="L392" s="93">
        <f t="shared" si="42"/>
        <v>211676</v>
      </c>
      <c r="M392" s="247">
        <f>+[13]Sample!$M385</f>
        <v>43049</v>
      </c>
      <c r="N392" s="95">
        <f t="shared" si="38"/>
        <v>14</v>
      </c>
      <c r="O392" s="248">
        <f t="shared" si="39"/>
        <v>70559</v>
      </c>
      <c r="P392" s="93"/>
      <c r="Q392" s="33"/>
      <c r="R392" s="33"/>
      <c r="S392" s="33"/>
      <c r="T392" s="33"/>
      <c r="U392" s="33"/>
    </row>
    <row r="393" spans="1:21">
      <c r="A393" s="94">
        <v>385</v>
      </c>
      <c r="B393" s="93" t="str">
        <f>+[13]Sample!$A386</f>
        <v>WORLD TESTING INC</v>
      </c>
      <c r="C393" s="247">
        <f>+[13]Sample!$D386</f>
        <v>43119</v>
      </c>
      <c r="D393" s="93">
        <f>+[13]Sample!$F386</f>
        <v>860</v>
      </c>
      <c r="E393" s="93">
        <f>+[13]Sample!$P386</f>
        <v>860</v>
      </c>
      <c r="F393" s="247" t="str">
        <f>+[13]Sample!$J386</f>
        <v>CHECK</v>
      </c>
      <c r="G393" s="247">
        <f>+[13]Sample!$G386</f>
        <v>43118</v>
      </c>
      <c r="H393" s="247">
        <f>+[13]Sample!$H386</f>
        <v>43118</v>
      </c>
      <c r="I393" s="247">
        <f t="shared" si="40"/>
        <v>43118</v>
      </c>
      <c r="J393" s="247">
        <f>+[13]Sample!$L386</f>
        <v>43143</v>
      </c>
      <c r="K393" s="150">
        <f t="shared" si="41"/>
        <v>25</v>
      </c>
      <c r="L393" s="93">
        <f t="shared" si="42"/>
        <v>21500</v>
      </c>
      <c r="M393" s="247">
        <f>+[13]Sample!$M386</f>
        <v>43152</v>
      </c>
      <c r="N393" s="95">
        <f t="shared" si="38"/>
        <v>9</v>
      </c>
      <c r="O393" s="248">
        <f t="shared" si="39"/>
        <v>7740</v>
      </c>
      <c r="P393" s="93"/>
      <c r="Q393" s="33"/>
      <c r="R393" s="33"/>
      <c r="S393" s="33"/>
      <c r="T393" s="33"/>
      <c r="U393" s="33"/>
    </row>
    <row r="394" spans="1:21">
      <c r="A394" s="94">
        <v>386</v>
      </c>
      <c r="B394" s="93"/>
      <c r="C394" s="247"/>
      <c r="D394" s="93"/>
      <c r="E394" s="93"/>
      <c r="F394" s="247"/>
      <c r="G394" s="247"/>
      <c r="H394" s="247"/>
      <c r="I394" s="247"/>
      <c r="J394" s="247"/>
      <c r="K394" s="150"/>
      <c r="L394" s="93"/>
      <c r="M394" s="247"/>
      <c r="N394" s="95"/>
      <c r="O394" s="248"/>
      <c r="P394" s="93"/>
      <c r="Q394" s="33"/>
      <c r="R394" s="33"/>
      <c r="S394" s="33"/>
      <c r="T394" s="33"/>
      <c r="U394" s="33"/>
    </row>
    <row r="395" spans="1:21">
      <c r="A395" s="94">
        <v>387</v>
      </c>
      <c r="B395" s="93" t="s">
        <v>265</v>
      </c>
      <c r="C395" s="93"/>
      <c r="D395" s="93"/>
      <c r="E395" s="283">
        <f ca="1">SUM(E9:E383)</f>
        <v>550968.43181033863</v>
      </c>
      <c r="F395" s="93"/>
      <c r="G395" s="232"/>
      <c r="H395" s="93"/>
      <c r="I395" s="231"/>
      <c r="J395" s="96"/>
      <c r="K395" s="93"/>
      <c r="L395" s="283">
        <f ca="1">SUM(L9:L393)</f>
        <v>-124729</v>
      </c>
      <c r="M395" s="93"/>
      <c r="N395" s="93"/>
      <c r="O395" s="283">
        <f ca="1">SUM(O9:O393)</f>
        <v>1532991</v>
      </c>
      <c r="P395" s="93"/>
      <c r="Q395" s="33"/>
      <c r="R395" s="33"/>
      <c r="S395" s="33"/>
      <c r="T395" s="33"/>
      <c r="U395" s="33"/>
    </row>
    <row r="396" spans="1:21">
      <c r="A396" s="94">
        <v>388</v>
      </c>
      <c r="B396" s="93"/>
      <c r="C396" s="93"/>
      <c r="D396" s="93"/>
      <c r="E396" s="294"/>
      <c r="F396" s="93"/>
      <c r="G396" s="93"/>
      <c r="H396" s="93"/>
      <c r="I396" s="231"/>
      <c r="J396" s="96"/>
      <c r="K396" s="93"/>
      <c r="L396" s="294"/>
      <c r="M396" s="93"/>
      <c r="N396" s="93"/>
      <c r="O396" s="294"/>
      <c r="P396" s="93"/>
      <c r="Q396" s="33"/>
      <c r="R396" s="33"/>
      <c r="S396" s="33"/>
      <c r="T396" s="33"/>
      <c r="U396" s="33"/>
    </row>
    <row r="397" spans="1:21">
      <c r="A397" s="94">
        <v>389</v>
      </c>
      <c r="B397" s="93" t="s">
        <v>266</v>
      </c>
      <c r="C397" s="93"/>
      <c r="D397" s="93"/>
      <c r="E397" s="283">
        <f ca="1">+E395-E160</f>
        <v>470968.43181033863</v>
      </c>
      <c r="F397" s="93"/>
      <c r="G397" s="93"/>
      <c r="H397" s="93"/>
      <c r="I397" s="231"/>
      <c r="J397" s="96"/>
      <c r="K397" s="93"/>
      <c r="L397" s="283">
        <f ca="1">+L395-L160</f>
        <v>12035271</v>
      </c>
      <c r="M397" s="93"/>
      <c r="N397" s="93"/>
      <c r="O397" s="283">
        <f ca="1">+O395-O160</f>
        <v>972991</v>
      </c>
      <c r="P397" s="93"/>
      <c r="Q397" s="33"/>
      <c r="R397" s="33"/>
      <c r="S397" s="33"/>
      <c r="T397" s="33"/>
      <c r="U397" s="33"/>
    </row>
    <row r="398" spans="1:21">
      <c r="A398" s="94">
        <v>390</v>
      </c>
      <c r="B398" s="93"/>
      <c r="C398" s="93"/>
      <c r="D398" s="93"/>
      <c r="E398" s="286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33"/>
      <c r="R398" s="33"/>
      <c r="S398" s="33"/>
      <c r="T398" s="33"/>
      <c r="U398" s="33"/>
    </row>
    <row r="399" spans="1:21">
      <c r="A399" s="94">
        <v>391</v>
      </c>
      <c r="B399" s="93"/>
      <c r="C399" s="93"/>
      <c r="D399" s="93"/>
      <c r="E399" s="287"/>
      <c r="F399" s="93"/>
      <c r="G399" s="93"/>
      <c r="H399" s="93"/>
      <c r="I399" s="231"/>
      <c r="J399" s="96" t="s">
        <v>15</v>
      </c>
      <c r="K399" s="93"/>
      <c r="L399" s="232">
        <f ca="1">ROUND(+L395/E395,2)</f>
        <v>-0.23</v>
      </c>
      <c r="M399" s="93"/>
      <c r="N399" s="93"/>
      <c r="O399" s="232">
        <f ca="1">ROUND(+O395/E395,2)</f>
        <v>2.78</v>
      </c>
      <c r="P399" s="93"/>
      <c r="Q399" s="33"/>
      <c r="R399" s="33"/>
      <c r="S399" s="33"/>
      <c r="T399" s="33"/>
      <c r="U399" s="33"/>
    </row>
    <row r="400" spans="1:21">
      <c r="A400" s="282"/>
      <c r="M400" s="33"/>
      <c r="N400" s="33"/>
      <c r="O400" s="33"/>
      <c r="P400" s="33"/>
      <c r="Q400" s="33"/>
      <c r="R400" s="33"/>
      <c r="S400" s="33"/>
      <c r="T400" s="33"/>
      <c r="U400" s="33"/>
    </row>
    <row r="401" spans="1:21" ht="14.4">
      <c r="A401" s="282"/>
      <c r="J401" s="96" t="s">
        <v>277</v>
      </c>
      <c r="L401" s="232">
        <f ca="1">ROUND(+L397/E397,2)</f>
        <v>25.55</v>
      </c>
      <c r="M401" s="142"/>
      <c r="N401" s="142"/>
      <c r="O401" s="232">
        <f ca="1">ROUND(+O397/E397,2)</f>
        <v>2.0699999999999998</v>
      </c>
      <c r="P401" s="33"/>
      <c r="Q401" s="33"/>
      <c r="R401" s="33"/>
      <c r="S401" s="33"/>
      <c r="T401" s="33"/>
      <c r="U401" s="33"/>
    </row>
    <row r="402" spans="1:21" ht="14.4">
      <c r="A402" s="282"/>
      <c r="L402" s="142"/>
      <c r="M402" s="142"/>
      <c r="N402" s="142"/>
      <c r="O402" s="142"/>
      <c r="P402" s="33"/>
      <c r="Q402" s="33"/>
      <c r="R402" s="33"/>
      <c r="S402" s="33"/>
      <c r="T402" s="33"/>
      <c r="U402" s="33"/>
    </row>
    <row r="403" spans="1:21" ht="14.4">
      <c r="A403" s="282"/>
      <c r="L403" s="142"/>
      <c r="M403" s="142"/>
      <c r="N403" s="142"/>
      <c r="O403" s="142"/>
      <c r="P403" s="33"/>
      <c r="Q403" s="33"/>
      <c r="R403" s="33"/>
      <c r="S403" s="33"/>
      <c r="T403" s="33"/>
      <c r="U403" s="33"/>
    </row>
    <row r="404" spans="1:21" ht="14.4">
      <c r="L404" s="142"/>
      <c r="M404" s="142"/>
      <c r="N404" s="142"/>
      <c r="O404" s="142"/>
      <c r="P404" s="33"/>
      <c r="Q404" s="33"/>
      <c r="R404" s="33"/>
      <c r="S404" s="33"/>
      <c r="T404" s="33"/>
      <c r="U404" s="33"/>
    </row>
    <row r="405" spans="1:21" ht="14.4">
      <c r="L405" s="142"/>
      <c r="M405" s="142"/>
      <c r="N405" s="142"/>
      <c r="O405" s="142"/>
      <c r="P405" s="33"/>
      <c r="Q405" s="33"/>
      <c r="R405" s="33"/>
      <c r="S405" s="33"/>
      <c r="T405" s="33"/>
      <c r="U405" s="33"/>
    </row>
    <row r="406" spans="1:21" ht="14.4">
      <c r="L406" s="142"/>
      <c r="M406" s="142"/>
      <c r="N406" s="142"/>
      <c r="O406" s="142"/>
      <c r="P406" s="33"/>
      <c r="Q406" s="33"/>
      <c r="R406" s="33"/>
      <c r="S406" s="33"/>
      <c r="T406" s="33"/>
      <c r="U406" s="33"/>
    </row>
    <row r="407" spans="1:21" ht="14.4">
      <c r="L407" s="142"/>
      <c r="M407" s="142"/>
      <c r="N407" s="142"/>
      <c r="O407" s="142"/>
      <c r="P407" s="33"/>
      <c r="Q407" s="33"/>
      <c r="R407" s="33"/>
      <c r="S407" s="33"/>
      <c r="T407" s="33"/>
      <c r="U407" s="33"/>
    </row>
    <row r="408" spans="1:21" ht="14.4">
      <c r="L408" s="142"/>
      <c r="M408" s="142"/>
      <c r="N408" s="142"/>
      <c r="O408" s="142"/>
      <c r="P408" s="33"/>
      <c r="Q408" s="33"/>
      <c r="R408" s="33"/>
      <c r="S408" s="33"/>
      <c r="T408" s="33"/>
      <c r="U408" s="33"/>
    </row>
    <row r="409" spans="1:21" ht="14.4">
      <c r="L409"/>
      <c r="M409"/>
      <c r="N409"/>
      <c r="O409"/>
    </row>
  </sheetData>
  <autoFilter ref="A7:O399">
    <sortState ref="A8:R311">
      <sortCondition ref="B8:B311"/>
      <sortCondition ref="C8:C311"/>
    </sortState>
  </autoFilter>
  <sortState ref="B9:R308">
    <sortCondition ref="B9:B308"/>
  </sortState>
  <phoneticPr fontId="9" type="noConversion"/>
  <printOptions horizontalCentered="1"/>
  <pageMargins left="0.95" right="0.5" top="1" bottom="0.5" header="0.5" footer="0.5"/>
  <pageSetup scale="68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zoomScaleNormal="100" zoomScaleSheetLayoutView="100" workbookViewId="0"/>
  </sheetViews>
  <sheetFormatPr defaultColWidth="9" defaultRowHeight="13.2"/>
  <cols>
    <col min="1" max="1" width="5.21875" style="33" bestFit="1" customWidth="1"/>
    <col min="2" max="2" width="31.44140625" style="33" customWidth="1"/>
    <col min="3" max="3" width="9.44140625" style="50" bestFit="1" customWidth="1"/>
    <col min="4" max="4" width="10.109375" style="51" bestFit="1" customWidth="1"/>
    <col min="5" max="5" width="10.77734375" style="51" bestFit="1" customWidth="1"/>
    <col min="6" max="6" width="9.21875" style="50" customWidth="1"/>
    <col min="7" max="7" width="8.77734375" style="50" bestFit="1" customWidth="1"/>
    <col min="8" max="9" width="9.77734375" style="50" bestFit="1" customWidth="1"/>
    <col min="10" max="10" width="10.44140625" style="50" bestFit="1" customWidth="1"/>
    <col min="11" max="11" width="8.33203125" style="33" bestFit="1" customWidth="1"/>
    <col min="12" max="12" width="12.109375" style="33" bestFit="1" customWidth="1"/>
    <col min="13" max="13" width="10" style="13" bestFit="1" customWidth="1"/>
    <col min="14" max="14" width="7.33203125" style="13" bestFit="1" customWidth="1"/>
    <col min="15" max="15" width="11.44140625" style="13" bestFit="1" customWidth="1"/>
    <col min="16" max="16384" width="9" style="13"/>
  </cols>
  <sheetData>
    <row r="1" spans="1:16">
      <c r="A1" s="155" t="str">
        <f>CONCATENATE(COMPANY,"-",JURISDICTION)</f>
        <v>Atmos Energy Corporation-Kentucky</v>
      </c>
      <c r="B1" s="86"/>
      <c r="C1" s="87"/>
      <c r="D1" s="88"/>
      <c r="E1" s="88"/>
      <c r="F1" s="86"/>
      <c r="G1" s="87"/>
      <c r="H1" s="87"/>
      <c r="I1" s="87"/>
      <c r="J1" s="87"/>
      <c r="K1" s="87"/>
      <c r="L1" s="86"/>
      <c r="M1" s="93"/>
      <c r="N1" s="93"/>
      <c r="O1" s="328" t="s">
        <v>207</v>
      </c>
      <c r="P1" s="93"/>
    </row>
    <row r="2" spans="1:16">
      <c r="A2" s="156" t="s">
        <v>178</v>
      </c>
      <c r="B2" s="86"/>
      <c r="C2" s="87"/>
      <c r="D2" s="88"/>
      <c r="E2" s="88"/>
      <c r="F2" s="86"/>
      <c r="G2" s="87"/>
      <c r="H2" s="87"/>
      <c r="I2" s="87"/>
      <c r="J2" s="87"/>
      <c r="K2" s="87"/>
      <c r="L2" s="86"/>
      <c r="M2" s="86" t="s">
        <v>2</v>
      </c>
      <c r="N2" s="93"/>
      <c r="O2" s="93"/>
      <c r="P2" s="93"/>
    </row>
    <row r="3" spans="1:16">
      <c r="A3" s="331" t="str">
        <f>+'ATO-CWC2'!A4</f>
        <v>For the CWC Study Test Year Ended June 30, 2018</v>
      </c>
      <c r="B3" s="91"/>
      <c r="C3" s="87"/>
      <c r="D3" s="92"/>
      <c r="E3" s="92"/>
      <c r="F3" s="91"/>
      <c r="G3" s="87"/>
      <c r="H3" s="87"/>
      <c r="I3" s="87"/>
      <c r="J3" s="87"/>
      <c r="K3" s="87"/>
      <c r="L3" s="86"/>
      <c r="M3" s="86" t="s">
        <v>2</v>
      </c>
      <c r="N3" s="93"/>
      <c r="O3" s="93"/>
      <c r="P3" s="93"/>
    </row>
    <row r="4" spans="1:16">
      <c r="A4" s="90"/>
      <c r="M4" s="33"/>
      <c r="N4" s="33"/>
      <c r="O4" s="33"/>
      <c r="P4" s="93"/>
    </row>
    <row r="5" spans="1:16">
      <c r="A5" s="93"/>
      <c r="B5" s="93"/>
      <c r="C5" s="231"/>
      <c r="D5" s="232"/>
      <c r="E5" s="232"/>
      <c r="F5" s="93"/>
      <c r="G5" s="231"/>
      <c r="H5" s="231"/>
      <c r="I5" s="233" t="s">
        <v>33</v>
      </c>
      <c r="J5" s="231"/>
      <c r="K5" s="231"/>
      <c r="L5" s="94" t="s">
        <v>150</v>
      </c>
      <c r="M5" s="93" t="s">
        <v>2</v>
      </c>
      <c r="N5" s="93"/>
      <c r="O5" s="187" t="s">
        <v>155</v>
      </c>
      <c r="P5" s="93"/>
    </row>
    <row r="6" spans="1:16">
      <c r="A6" s="93" t="s">
        <v>121</v>
      </c>
      <c r="B6" s="93"/>
      <c r="C6" s="234" t="s">
        <v>102</v>
      </c>
      <c r="D6" s="234" t="s">
        <v>102</v>
      </c>
      <c r="E6" s="234" t="s">
        <v>224</v>
      </c>
      <c r="F6" s="235" t="s">
        <v>120</v>
      </c>
      <c r="G6" s="233" t="s">
        <v>6</v>
      </c>
      <c r="H6" s="233"/>
      <c r="I6" s="233" t="s">
        <v>145</v>
      </c>
      <c r="J6" s="235" t="s">
        <v>146</v>
      </c>
      <c r="K6" s="94" t="s">
        <v>120</v>
      </c>
      <c r="L6" s="94" t="s">
        <v>120</v>
      </c>
      <c r="M6" s="236" t="s">
        <v>146</v>
      </c>
      <c r="N6" s="187" t="s">
        <v>72</v>
      </c>
      <c r="O6" s="187" t="s">
        <v>72</v>
      </c>
      <c r="P6" s="93"/>
    </row>
    <row r="7" spans="1:16">
      <c r="A7" s="237" t="s">
        <v>123</v>
      </c>
      <c r="B7" s="237" t="s">
        <v>5</v>
      </c>
      <c r="C7" s="238" t="s">
        <v>146</v>
      </c>
      <c r="D7" s="238" t="s">
        <v>125</v>
      </c>
      <c r="E7" s="238" t="s">
        <v>125</v>
      </c>
      <c r="F7" s="239" t="s">
        <v>83</v>
      </c>
      <c r="G7" s="239" t="s">
        <v>7</v>
      </c>
      <c r="H7" s="239" t="s">
        <v>8</v>
      </c>
      <c r="I7" s="239" t="s">
        <v>145</v>
      </c>
      <c r="J7" s="239" t="s">
        <v>148</v>
      </c>
      <c r="K7" s="240" t="s">
        <v>179</v>
      </c>
      <c r="L7" s="240" t="s">
        <v>136</v>
      </c>
      <c r="M7" s="241" t="s">
        <v>156</v>
      </c>
      <c r="N7" s="242" t="s">
        <v>136</v>
      </c>
      <c r="O7" s="240" t="s">
        <v>136</v>
      </c>
      <c r="P7" s="93"/>
    </row>
    <row r="8" spans="1:16">
      <c r="A8" s="95"/>
      <c r="B8" s="243" t="s">
        <v>13</v>
      </c>
      <c r="C8" s="244" t="s">
        <v>10</v>
      </c>
      <c r="D8" s="244" t="s">
        <v>11</v>
      </c>
      <c r="E8" s="244" t="s">
        <v>34</v>
      </c>
      <c r="F8" s="244" t="s">
        <v>12</v>
      </c>
      <c r="G8" s="244" t="s">
        <v>14</v>
      </c>
      <c r="H8" s="244" t="s">
        <v>180</v>
      </c>
      <c r="I8" s="244" t="s">
        <v>98</v>
      </c>
      <c r="J8" s="245" t="s">
        <v>103</v>
      </c>
      <c r="K8" s="246" t="s">
        <v>181</v>
      </c>
      <c r="L8" s="245" t="s">
        <v>182</v>
      </c>
      <c r="M8" s="245" t="s">
        <v>183</v>
      </c>
      <c r="N8" s="245" t="s">
        <v>185</v>
      </c>
      <c r="O8" s="245" t="s">
        <v>184</v>
      </c>
      <c r="P8" s="93"/>
    </row>
    <row r="9" spans="1:16">
      <c r="A9" s="94">
        <v>1</v>
      </c>
      <c r="B9" s="93" t="str">
        <f>+'[14]Data without Negs'!$A$1472</f>
        <v>ELEMENT FLEET</v>
      </c>
      <c r="C9" s="247">
        <f>+'[13]Data without Negs'!$D$575</f>
        <v>42936</v>
      </c>
      <c r="D9" s="93">
        <f>+'[13]Data without Negs'!$F$575</f>
        <v>2678616.3199999998</v>
      </c>
      <c r="E9" s="93">
        <f>+'[13]Data without Negs'!$P$575</f>
        <v>207164.9</v>
      </c>
      <c r="F9" s="247" t="str">
        <f>+'[13]Data without Negs'!$J$575</f>
        <v>Direct Deposit</v>
      </c>
      <c r="G9" s="247">
        <v>42887</v>
      </c>
      <c r="H9" s="247">
        <v>42916</v>
      </c>
      <c r="I9" s="247">
        <f t="shared" ref="I9:I19" si="0">IF(H9&lt;1," ",(((H9-G9)/2)+G9))</f>
        <v>42901.5</v>
      </c>
      <c r="J9" s="247">
        <f>+'[13]Data without Negs'!$L$575</f>
        <v>42941</v>
      </c>
      <c r="K9" s="150">
        <f t="shared" ref="K9:K19" si="1">(ROUND(IF(H9&lt;1,J9-C9,J9-I9),0))</f>
        <v>40</v>
      </c>
      <c r="L9" s="93">
        <f t="shared" ref="L9:L19" si="2">ROUND(K9*E9,0)</f>
        <v>8286596</v>
      </c>
      <c r="M9" s="247">
        <f>+J9</f>
        <v>42941</v>
      </c>
      <c r="N9" s="95">
        <f t="shared" ref="N9:N19" si="3">IF(M9="",0,M9-J9)</f>
        <v>0</v>
      </c>
      <c r="O9" s="248">
        <f t="shared" ref="O9:O19" si="4">ROUND(+N9*E9,0)</f>
        <v>0</v>
      </c>
      <c r="P9" s="93"/>
    </row>
    <row r="10" spans="1:16">
      <c r="A10" s="94">
        <f t="shared" ref="A10:A19" si="5">1+A9</f>
        <v>2</v>
      </c>
      <c r="B10" s="93" t="str">
        <f>+B9</f>
        <v>ELEMENT FLEET</v>
      </c>
      <c r="C10" s="247">
        <f>+'[13]Data without Negs'!$D$7456</f>
        <v>42976</v>
      </c>
      <c r="D10" s="93">
        <f>+'[13]Data without Negs'!$F$7456</f>
        <v>2231688.66</v>
      </c>
      <c r="E10" s="93">
        <f>+'[13]Data without Negs'!$P$7456</f>
        <v>187353.36</v>
      </c>
      <c r="F10" s="247" t="str">
        <f>+F9</f>
        <v>Direct Deposit</v>
      </c>
      <c r="G10" s="247">
        <v>42917</v>
      </c>
      <c r="H10" s="247">
        <v>42947</v>
      </c>
      <c r="I10" s="247">
        <f t="shared" si="0"/>
        <v>42932</v>
      </c>
      <c r="J10" s="247">
        <f>+'[13]Data without Negs'!$L$7456</f>
        <v>42978</v>
      </c>
      <c r="K10" s="150">
        <f t="shared" si="1"/>
        <v>46</v>
      </c>
      <c r="L10" s="93">
        <f t="shared" si="2"/>
        <v>8618255</v>
      </c>
      <c r="M10" s="247">
        <f t="shared" ref="M10:M20" si="6">+J10</f>
        <v>42978</v>
      </c>
      <c r="N10" s="95">
        <f t="shared" si="3"/>
        <v>0</v>
      </c>
      <c r="O10" s="248">
        <f t="shared" si="4"/>
        <v>0</v>
      </c>
      <c r="P10" s="93"/>
    </row>
    <row r="11" spans="1:16">
      <c r="A11" s="94">
        <f t="shared" si="5"/>
        <v>3</v>
      </c>
      <c r="B11" s="93" t="str">
        <f>+B9</f>
        <v>ELEMENT FLEET</v>
      </c>
      <c r="C11" s="247">
        <f>+'[13]Data without Negs'!$D$4939</f>
        <v>42990</v>
      </c>
      <c r="D11" s="93">
        <f>+'[13]Data without Negs'!$F$4939</f>
        <v>2720072.51</v>
      </c>
      <c r="E11" s="93">
        <f>+'[13]Data without Negs'!$P$4939</f>
        <v>193029.72</v>
      </c>
      <c r="F11" s="247" t="str">
        <f>+F9</f>
        <v>Direct Deposit</v>
      </c>
      <c r="G11" s="247">
        <v>42948</v>
      </c>
      <c r="H11" s="247">
        <v>42978</v>
      </c>
      <c r="I11" s="247">
        <f t="shared" si="0"/>
        <v>42963</v>
      </c>
      <c r="J11" s="247">
        <f>+'[13]Data without Negs'!$L$4939</f>
        <v>42991</v>
      </c>
      <c r="K11" s="150">
        <f t="shared" si="1"/>
        <v>28</v>
      </c>
      <c r="L11" s="93">
        <f t="shared" si="2"/>
        <v>5404832</v>
      </c>
      <c r="M11" s="247">
        <f t="shared" si="6"/>
        <v>42991</v>
      </c>
      <c r="N11" s="95">
        <f t="shared" si="3"/>
        <v>0</v>
      </c>
      <c r="O11" s="248">
        <f t="shared" si="4"/>
        <v>0</v>
      </c>
      <c r="P11" s="93"/>
    </row>
    <row r="12" spans="1:16">
      <c r="A12" s="94">
        <f t="shared" si="5"/>
        <v>4</v>
      </c>
      <c r="B12" s="93" t="str">
        <f>+B9</f>
        <v>ELEMENT FLEET</v>
      </c>
      <c r="C12" s="247">
        <f>+'[13]Data without Negs'!$D$70</f>
        <v>43021</v>
      </c>
      <c r="D12" s="93">
        <f>+'[13]Data without Negs'!$F$70</f>
        <v>2380582.86</v>
      </c>
      <c r="E12" s="93">
        <f>+'[13]Data without Negs'!$P$70</f>
        <v>165858.94</v>
      </c>
      <c r="F12" s="247" t="str">
        <f>+F9</f>
        <v>Direct Deposit</v>
      </c>
      <c r="G12" s="247">
        <v>42979</v>
      </c>
      <c r="H12" s="247">
        <v>43008</v>
      </c>
      <c r="I12" s="247">
        <f t="shared" si="0"/>
        <v>42993.5</v>
      </c>
      <c r="J12" s="247">
        <f>+'[13]Data without Negs'!$L$70</f>
        <v>43024</v>
      </c>
      <c r="K12" s="150">
        <f t="shared" si="1"/>
        <v>31</v>
      </c>
      <c r="L12" s="93">
        <f t="shared" si="2"/>
        <v>5141627</v>
      </c>
      <c r="M12" s="247">
        <f t="shared" si="6"/>
        <v>43024</v>
      </c>
      <c r="N12" s="95">
        <f t="shared" si="3"/>
        <v>0</v>
      </c>
      <c r="O12" s="248">
        <f t="shared" si="4"/>
        <v>0</v>
      </c>
      <c r="P12" s="93"/>
    </row>
    <row r="13" spans="1:16">
      <c r="A13" s="94">
        <f t="shared" si="5"/>
        <v>5</v>
      </c>
      <c r="B13" s="93" t="str">
        <f>+B9</f>
        <v>ELEMENT FLEET</v>
      </c>
      <c r="C13" s="247">
        <f>+'[13]Data without Negs'!$D$1284</f>
        <v>43044</v>
      </c>
      <c r="D13" s="93">
        <f>+'[13]Data without Negs'!$F$1284</f>
        <v>2485114.9500000002</v>
      </c>
      <c r="E13" s="93">
        <f>+'[13]Data without Negs'!$P$1284</f>
        <v>159550.04999999999</v>
      </c>
      <c r="F13" s="247" t="str">
        <f>+F9</f>
        <v>Direct Deposit</v>
      </c>
      <c r="G13" s="247">
        <v>43009</v>
      </c>
      <c r="H13" s="247">
        <v>43039</v>
      </c>
      <c r="I13" s="247">
        <f t="shared" si="0"/>
        <v>43024</v>
      </c>
      <c r="J13" s="247">
        <f>+'[13]Data without Negs'!$L$1284</f>
        <v>43047</v>
      </c>
      <c r="K13" s="150">
        <f t="shared" si="1"/>
        <v>23</v>
      </c>
      <c r="L13" s="93">
        <f t="shared" si="2"/>
        <v>3669651</v>
      </c>
      <c r="M13" s="247">
        <f t="shared" si="6"/>
        <v>43047</v>
      </c>
      <c r="N13" s="95">
        <f t="shared" si="3"/>
        <v>0</v>
      </c>
      <c r="O13" s="248">
        <f t="shared" si="4"/>
        <v>0</v>
      </c>
      <c r="P13" s="93"/>
    </row>
    <row r="14" spans="1:16">
      <c r="A14" s="94">
        <f t="shared" si="5"/>
        <v>6</v>
      </c>
      <c r="B14" s="93" t="str">
        <f>+B9</f>
        <v>ELEMENT FLEET</v>
      </c>
      <c r="C14" s="247">
        <f>+'[13]Data without Negs'!$D$5739</f>
        <v>43074</v>
      </c>
      <c r="D14" s="93">
        <f>+'[13]Data without Negs'!$F$5739</f>
        <v>2401500.7999999998</v>
      </c>
      <c r="E14" s="93">
        <f>+'[13]Data without Negs'!$P$5739</f>
        <v>185578.6</v>
      </c>
      <c r="F14" s="247" t="str">
        <f>+F9</f>
        <v>Direct Deposit</v>
      </c>
      <c r="G14" s="247">
        <v>43040</v>
      </c>
      <c r="H14" s="247">
        <v>43069</v>
      </c>
      <c r="I14" s="247">
        <f t="shared" si="0"/>
        <v>43054.5</v>
      </c>
      <c r="J14" s="247">
        <f>+'[13]Data without Negs'!$L$5739</f>
        <v>43076</v>
      </c>
      <c r="K14" s="150">
        <f t="shared" si="1"/>
        <v>22</v>
      </c>
      <c r="L14" s="93">
        <f t="shared" si="2"/>
        <v>4082729</v>
      </c>
      <c r="M14" s="247">
        <f t="shared" si="6"/>
        <v>43076</v>
      </c>
      <c r="N14" s="95">
        <f t="shared" si="3"/>
        <v>0</v>
      </c>
      <c r="O14" s="248">
        <f t="shared" si="4"/>
        <v>0</v>
      </c>
      <c r="P14" s="93"/>
    </row>
    <row r="15" spans="1:16">
      <c r="A15" s="94">
        <f t="shared" si="5"/>
        <v>7</v>
      </c>
      <c r="B15" s="93" t="str">
        <f>+B9</f>
        <v>ELEMENT FLEET</v>
      </c>
      <c r="C15" s="247">
        <f>+'[13]Data without Negs'!$D$8346</f>
        <v>43108</v>
      </c>
      <c r="D15" s="93">
        <f>+'[13]Data without Negs'!$F$8346</f>
        <v>2727135.25</v>
      </c>
      <c r="E15" s="93">
        <f>+'[13]Data without Negs'!$P$8346</f>
        <v>185882.4</v>
      </c>
      <c r="F15" s="247" t="str">
        <f>+F9</f>
        <v>Direct Deposit</v>
      </c>
      <c r="G15" s="247">
        <v>43070</v>
      </c>
      <c r="H15" s="247">
        <v>43100</v>
      </c>
      <c r="I15" s="247">
        <f t="shared" si="0"/>
        <v>43085</v>
      </c>
      <c r="J15" s="247">
        <f>+'[13]Data without Negs'!$L$8346</f>
        <v>43109</v>
      </c>
      <c r="K15" s="150">
        <f t="shared" si="1"/>
        <v>24</v>
      </c>
      <c r="L15" s="93">
        <f t="shared" si="2"/>
        <v>4461178</v>
      </c>
      <c r="M15" s="247">
        <f t="shared" si="6"/>
        <v>43109</v>
      </c>
      <c r="N15" s="95">
        <f t="shared" si="3"/>
        <v>0</v>
      </c>
      <c r="O15" s="248">
        <f t="shared" si="4"/>
        <v>0</v>
      </c>
      <c r="P15" s="93"/>
    </row>
    <row r="16" spans="1:16">
      <c r="A16" s="94">
        <f t="shared" si="5"/>
        <v>8</v>
      </c>
      <c r="B16" s="93" t="str">
        <f>+B9</f>
        <v>ELEMENT FLEET</v>
      </c>
      <c r="C16" s="247">
        <f>+'[13]Data without Negs'!$D$1052</f>
        <v>43136</v>
      </c>
      <c r="D16" s="93">
        <f>+'[13]Data without Negs'!$F$1052</f>
        <v>2311842.75</v>
      </c>
      <c r="E16" s="93">
        <f>+'[13]Data without Negs'!$P$1052</f>
        <v>169427.41</v>
      </c>
      <c r="F16" s="247" t="str">
        <f>+F9</f>
        <v>Direct Deposit</v>
      </c>
      <c r="G16" s="247">
        <v>43101</v>
      </c>
      <c r="H16" s="247">
        <v>43131</v>
      </c>
      <c r="I16" s="247">
        <f t="shared" si="0"/>
        <v>43116</v>
      </c>
      <c r="J16" s="247">
        <f>+'[13]Data without Negs'!$L$1052</f>
        <v>43137</v>
      </c>
      <c r="K16" s="150">
        <f t="shared" si="1"/>
        <v>21</v>
      </c>
      <c r="L16" s="93">
        <f t="shared" si="2"/>
        <v>3557976</v>
      </c>
      <c r="M16" s="247">
        <f t="shared" si="6"/>
        <v>43137</v>
      </c>
      <c r="N16" s="95">
        <f t="shared" si="3"/>
        <v>0</v>
      </c>
      <c r="O16" s="248">
        <f t="shared" si="4"/>
        <v>0</v>
      </c>
      <c r="P16" s="93"/>
    </row>
    <row r="17" spans="1:16">
      <c r="A17" s="94">
        <f t="shared" si="5"/>
        <v>9</v>
      </c>
      <c r="B17" s="93" t="str">
        <f>+B9</f>
        <v>ELEMENT FLEET</v>
      </c>
      <c r="C17" s="247">
        <f>+'[13]Data without Negs'!$D$3991</f>
        <v>43164</v>
      </c>
      <c r="D17" s="93">
        <f>+'[13]Data without Negs'!$F$3991</f>
        <v>3003111.2</v>
      </c>
      <c r="E17" s="93">
        <f>+'[13]Data without Negs'!$P$3991</f>
        <v>198664.43</v>
      </c>
      <c r="F17" s="247" t="str">
        <f>+F9</f>
        <v>Direct Deposit</v>
      </c>
      <c r="G17" s="247">
        <v>43132</v>
      </c>
      <c r="H17" s="247">
        <v>43159</v>
      </c>
      <c r="I17" s="247">
        <f t="shared" si="0"/>
        <v>43145.5</v>
      </c>
      <c r="J17" s="247">
        <f>+'[13]Data without Negs'!$L$3991</f>
        <v>43166</v>
      </c>
      <c r="K17" s="150">
        <f t="shared" si="1"/>
        <v>21</v>
      </c>
      <c r="L17" s="93">
        <f t="shared" si="2"/>
        <v>4171953</v>
      </c>
      <c r="M17" s="247">
        <f t="shared" si="6"/>
        <v>43166</v>
      </c>
      <c r="N17" s="95">
        <f t="shared" si="3"/>
        <v>0</v>
      </c>
      <c r="O17" s="248">
        <f t="shared" si="4"/>
        <v>0</v>
      </c>
      <c r="P17" s="93"/>
    </row>
    <row r="18" spans="1:16">
      <c r="A18" s="94">
        <f t="shared" si="5"/>
        <v>10</v>
      </c>
      <c r="B18" s="93" t="str">
        <f>+B9</f>
        <v>ELEMENT FLEET</v>
      </c>
      <c r="C18" s="247">
        <f>+'[13]Data without Negs'!$D$7641</f>
        <v>43196</v>
      </c>
      <c r="D18" s="93">
        <f>+'[13]Data without Negs'!$F$7641</f>
        <v>2711494.85</v>
      </c>
      <c r="E18" s="93">
        <f>+'[13]Data without Negs'!$P$7641</f>
        <v>201476.76</v>
      </c>
      <c r="F18" s="247" t="str">
        <f>+F9</f>
        <v>Direct Deposit</v>
      </c>
      <c r="G18" s="247">
        <v>43160</v>
      </c>
      <c r="H18" s="247">
        <v>43190</v>
      </c>
      <c r="I18" s="247">
        <f t="shared" si="0"/>
        <v>43175</v>
      </c>
      <c r="J18" s="247">
        <f>+'[13]Data without Negs'!$L$7641</f>
        <v>43200</v>
      </c>
      <c r="K18" s="150">
        <f t="shared" si="1"/>
        <v>25</v>
      </c>
      <c r="L18" s="93">
        <f t="shared" si="2"/>
        <v>5036919</v>
      </c>
      <c r="M18" s="247">
        <f t="shared" si="6"/>
        <v>43200</v>
      </c>
      <c r="N18" s="95">
        <f t="shared" si="3"/>
        <v>0</v>
      </c>
      <c r="O18" s="248">
        <f t="shared" si="4"/>
        <v>0</v>
      </c>
      <c r="P18" s="93"/>
    </row>
    <row r="19" spans="1:16">
      <c r="A19" s="94">
        <f t="shared" si="5"/>
        <v>11</v>
      </c>
      <c r="B19" s="93" t="str">
        <f>+B9</f>
        <v>ELEMENT FLEET</v>
      </c>
      <c r="C19" s="247">
        <f>+'[13]Data without Negs'!$D$1126</f>
        <v>43227</v>
      </c>
      <c r="D19" s="93">
        <f>+'[13]Data without Negs'!$F$1126</f>
        <v>2771695.13</v>
      </c>
      <c r="E19" s="93">
        <f>+'[13]Data without Negs'!$P$1126</f>
        <v>235340.38</v>
      </c>
      <c r="F19" s="247" t="str">
        <f>+F9</f>
        <v>Direct Deposit</v>
      </c>
      <c r="G19" s="247">
        <v>43191</v>
      </c>
      <c r="H19" s="247">
        <v>43220</v>
      </c>
      <c r="I19" s="247">
        <f t="shared" si="0"/>
        <v>43205.5</v>
      </c>
      <c r="J19" s="247">
        <f>+'[13]Data without Negs'!$L$1126</f>
        <v>43228</v>
      </c>
      <c r="K19" s="150">
        <f t="shared" si="1"/>
        <v>23</v>
      </c>
      <c r="L19" s="93">
        <f t="shared" si="2"/>
        <v>5412829</v>
      </c>
      <c r="M19" s="247">
        <f t="shared" si="6"/>
        <v>43228</v>
      </c>
      <c r="N19" s="95">
        <f t="shared" si="3"/>
        <v>0</v>
      </c>
      <c r="O19" s="248">
        <f t="shared" si="4"/>
        <v>0</v>
      </c>
      <c r="P19" s="93"/>
    </row>
    <row r="20" spans="1:16">
      <c r="A20" s="94">
        <v>12</v>
      </c>
      <c r="B20" s="93" t="str">
        <f>+B9</f>
        <v>ELEMENT FLEET</v>
      </c>
      <c r="C20" s="247">
        <f>+'[13]Data without Negs'!$D$6536</f>
        <v>43259</v>
      </c>
      <c r="D20" s="93">
        <f>+'[13]Data without Negs'!$F$6536</f>
        <v>2800102.01</v>
      </c>
      <c r="E20" s="93">
        <f>+'[13]Data without Negs'!$P$6536</f>
        <v>200752.2</v>
      </c>
      <c r="F20" s="247" t="str">
        <f>+F9</f>
        <v>Direct Deposit</v>
      </c>
      <c r="G20" s="247">
        <v>43221</v>
      </c>
      <c r="H20" s="247">
        <v>43251</v>
      </c>
      <c r="I20" s="247">
        <f t="shared" ref="I20" si="7">IF(H20&lt;1," ",(((H20-G20)/2)+G20))</f>
        <v>43236</v>
      </c>
      <c r="J20" s="247">
        <f>+'[13]Data without Negs'!$L$6536</f>
        <v>43262</v>
      </c>
      <c r="K20" s="150">
        <f t="shared" ref="K20" si="8">(ROUND(IF(H20&lt;1,J20-C20,J20-I20),0))</f>
        <v>26</v>
      </c>
      <c r="L20" s="93">
        <f t="shared" ref="L20" si="9">ROUND(K20*E20,0)</f>
        <v>5219557</v>
      </c>
      <c r="M20" s="247">
        <f t="shared" si="6"/>
        <v>43262</v>
      </c>
      <c r="N20" s="95">
        <f t="shared" ref="N20" si="10">IF(M20="",0,M20-J20)</f>
        <v>0</v>
      </c>
      <c r="O20" s="248">
        <f t="shared" ref="O20" si="11">ROUND(+N20*E20,0)</f>
        <v>0</v>
      </c>
      <c r="P20" s="93"/>
    </row>
    <row r="21" spans="1:16">
      <c r="A21" s="94">
        <v>13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>
      <c r="A22" s="94">
        <v>14</v>
      </c>
      <c r="B22" s="93"/>
      <c r="C22" s="93"/>
      <c r="D22" s="93"/>
      <c r="E22" s="150">
        <f>SUM(E9:E20)</f>
        <v>2290079.15</v>
      </c>
      <c r="F22" s="93"/>
      <c r="G22" s="93"/>
      <c r="H22" s="93"/>
      <c r="I22" s="231"/>
      <c r="J22" s="96"/>
      <c r="K22" s="93"/>
      <c r="L22" s="150">
        <f>SUM(L9:L20)</f>
        <v>63064102</v>
      </c>
      <c r="M22" s="93"/>
      <c r="N22" s="93"/>
      <c r="O22" s="150">
        <f>SUM(O9:O20)</f>
        <v>0</v>
      </c>
      <c r="P22" s="93"/>
    </row>
    <row r="23" spans="1:16">
      <c r="A23" s="94">
        <v>15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</row>
    <row r="24" spans="1:16">
      <c r="A24" s="94">
        <v>16</v>
      </c>
      <c r="B24" s="93" t="s">
        <v>202</v>
      </c>
      <c r="C24" s="93"/>
      <c r="D24" s="93"/>
      <c r="E24" s="93">
        <f>+'ATO-CWC1B'!E17</f>
        <v>17898823.6544955</v>
      </c>
      <c r="F24" s="93"/>
      <c r="G24" s="93"/>
      <c r="H24" s="93"/>
      <c r="I24" s="231"/>
      <c r="J24" s="96" t="s">
        <v>15</v>
      </c>
      <c r="K24" s="93"/>
      <c r="L24" s="232">
        <f>ROUND(+L22/E22,2)</f>
        <v>27.54</v>
      </c>
      <c r="M24" s="93"/>
      <c r="N24" s="93"/>
      <c r="O24" s="232">
        <f>ROUND(+O22/E22,2)</f>
        <v>0</v>
      </c>
      <c r="P24" s="93"/>
    </row>
    <row r="25" spans="1:16">
      <c r="A25" s="94">
        <v>17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>
      <c r="A26" s="94">
        <v>18</v>
      </c>
      <c r="B26" s="93" t="s">
        <v>225</v>
      </c>
      <c r="C26" s="231"/>
      <c r="D26" s="232"/>
      <c r="E26" s="249">
        <f>+E22/E24</f>
        <v>0.1279457909751974</v>
      </c>
      <c r="F26" s="231"/>
      <c r="G26" s="231"/>
      <c r="H26" s="231"/>
      <c r="I26" s="231"/>
      <c r="J26" s="231"/>
      <c r="K26" s="93"/>
      <c r="L26" s="93"/>
      <c r="M26" s="93"/>
      <c r="N26" s="93"/>
      <c r="O26" s="93"/>
      <c r="P26" s="33"/>
    </row>
    <row r="27" spans="1:16">
      <c r="A27" s="94">
        <v>19</v>
      </c>
      <c r="B27" s="93"/>
      <c r="C27" s="231"/>
      <c r="D27" s="232"/>
      <c r="E27" s="232"/>
      <c r="F27" s="231"/>
      <c r="G27" s="231"/>
      <c r="H27" s="231"/>
      <c r="I27" s="231"/>
      <c r="J27" s="231"/>
      <c r="K27" s="93"/>
      <c r="L27" s="93"/>
      <c r="M27" s="93"/>
      <c r="N27" s="93"/>
      <c r="O27" s="93"/>
      <c r="P27" s="33"/>
    </row>
    <row r="28" spans="1:16">
      <c r="A28" s="94">
        <v>20</v>
      </c>
      <c r="B28" s="93" t="s">
        <v>226</v>
      </c>
      <c r="C28" s="231"/>
      <c r="D28" s="232"/>
      <c r="E28" s="93">
        <f ca="1">+'WP 5-1'!E395-'WP 5-1'!E166</f>
        <v>480474.34000000072</v>
      </c>
      <c r="F28" s="231"/>
      <c r="G28" s="231"/>
      <c r="H28" s="231"/>
      <c r="I28" s="231"/>
      <c r="J28" s="231"/>
      <c r="K28" s="93"/>
      <c r="L28" s="232"/>
      <c r="M28" s="93"/>
      <c r="N28" s="93"/>
      <c r="O28" s="93"/>
      <c r="P28" s="33"/>
    </row>
    <row r="29" spans="1:16">
      <c r="A29" s="94">
        <v>21</v>
      </c>
      <c r="B29" s="93"/>
      <c r="C29" s="231"/>
      <c r="D29" s="232"/>
      <c r="E29" s="232"/>
      <c r="F29" s="231"/>
      <c r="G29" s="231"/>
      <c r="H29" s="231"/>
      <c r="I29" s="231"/>
      <c r="J29" s="231"/>
      <c r="K29" s="93"/>
      <c r="L29" s="93"/>
      <c r="M29" s="93"/>
      <c r="N29" s="93"/>
      <c r="O29" s="93"/>
      <c r="P29" s="33"/>
    </row>
    <row r="30" spans="1:16">
      <c r="A30" s="94">
        <v>22</v>
      </c>
      <c r="B30" s="93" t="s">
        <v>227</v>
      </c>
      <c r="C30" s="231"/>
      <c r="D30" s="232"/>
      <c r="E30" s="93">
        <f ca="1">+E28/(1-E26)</f>
        <v>550968.43181033863</v>
      </c>
      <c r="F30" s="231"/>
      <c r="G30" s="231"/>
      <c r="H30" s="231"/>
      <c r="I30" s="231"/>
      <c r="J30" s="231"/>
      <c r="K30" s="93"/>
      <c r="L30" s="93"/>
      <c r="M30" s="93"/>
      <c r="N30" s="93"/>
      <c r="O30" s="93"/>
      <c r="P30" s="33"/>
    </row>
    <row r="31" spans="1:16">
      <c r="A31" s="94">
        <v>23</v>
      </c>
      <c r="B31" s="93"/>
      <c r="C31" s="231"/>
      <c r="D31" s="232"/>
      <c r="E31" s="232"/>
      <c r="F31" s="231"/>
      <c r="G31" s="231"/>
      <c r="H31" s="231"/>
      <c r="I31" s="231"/>
      <c r="J31" s="231"/>
      <c r="K31" s="93"/>
      <c r="L31" s="93"/>
      <c r="M31" s="93"/>
      <c r="N31" s="93"/>
      <c r="O31" s="93"/>
      <c r="P31" s="33"/>
    </row>
    <row r="32" spans="1:16">
      <c r="A32" s="94">
        <v>24</v>
      </c>
      <c r="B32" s="93" t="s">
        <v>228</v>
      </c>
      <c r="C32" s="231"/>
      <c r="D32" s="232"/>
      <c r="E32" s="93">
        <f ca="1">+E30-E28</f>
        <v>70494.091810337908</v>
      </c>
      <c r="F32" s="231"/>
      <c r="G32" s="231"/>
      <c r="H32" s="231"/>
      <c r="I32" s="231"/>
      <c r="J32" s="231"/>
      <c r="K32" s="93"/>
      <c r="L32" s="93"/>
      <c r="M32" s="93"/>
      <c r="N32" s="93"/>
      <c r="O32" s="93"/>
      <c r="P32" s="33"/>
    </row>
    <row r="33" spans="1:16">
      <c r="A33" s="93"/>
      <c r="B33" s="93"/>
      <c r="C33" s="231"/>
      <c r="D33" s="232"/>
      <c r="E33" s="232"/>
      <c r="F33" s="231"/>
      <c r="G33" s="231"/>
      <c r="H33" s="231"/>
      <c r="I33" s="231"/>
      <c r="J33" s="231"/>
      <c r="K33" s="93"/>
      <c r="L33" s="93"/>
      <c r="M33" s="93"/>
      <c r="N33" s="93"/>
      <c r="O33" s="93"/>
      <c r="P33" s="33"/>
    </row>
    <row r="34" spans="1:16">
      <c r="A34" s="93"/>
      <c r="B34" s="93"/>
      <c r="C34" s="231"/>
      <c r="D34" s="232"/>
      <c r="E34" s="232"/>
      <c r="F34" s="231"/>
      <c r="G34" s="231"/>
      <c r="H34" s="231"/>
      <c r="I34" s="231"/>
      <c r="J34" s="231"/>
      <c r="K34" s="93"/>
      <c r="L34" s="93"/>
      <c r="M34" s="93"/>
      <c r="N34" s="93"/>
      <c r="O34" s="93"/>
      <c r="P34" s="33"/>
    </row>
    <row r="35" spans="1:16">
      <c r="M35" s="33"/>
      <c r="N35" s="33"/>
      <c r="O35" s="33"/>
      <c r="P35" s="33"/>
    </row>
    <row r="36" spans="1:16">
      <c r="M36" s="33"/>
      <c r="N36" s="33"/>
      <c r="O36" s="33"/>
      <c r="P36" s="33"/>
    </row>
    <row r="37" spans="1:16">
      <c r="M37" s="33"/>
      <c r="N37" s="33"/>
      <c r="O37" s="33"/>
      <c r="P37" s="33"/>
    </row>
    <row r="38" spans="1:16">
      <c r="M38" s="33"/>
      <c r="N38" s="33"/>
      <c r="O38" s="33"/>
      <c r="P38" s="33"/>
    </row>
    <row r="39" spans="1:16">
      <c r="M39" s="33"/>
      <c r="N39" s="33"/>
      <c r="O39" s="33"/>
      <c r="P39" s="33"/>
    </row>
    <row r="40" spans="1:16">
      <c r="M40" s="33"/>
      <c r="N40" s="33"/>
      <c r="O40" s="33"/>
      <c r="P40" s="33"/>
    </row>
    <row r="41" spans="1:16">
      <c r="M41" s="33"/>
      <c r="N41" s="33"/>
      <c r="O41" s="33"/>
      <c r="P41" s="33"/>
    </row>
    <row r="42" spans="1:16">
      <c r="M42" s="33"/>
      <c r="N42" s="33"/>
      <c r="O42" s="33"/>
      <c r="P42" s="33"/>
    </row>
    <row r="43" spans="1:16">
      <c r="M43" s="33"/>
      <c r="N43" s="33"/>
      <c r="O43" s="33"/>
      <c r="P43" s="33"/>
    </row>
    <row r="44" spans="1:16">
      <c r="M44" s="33"/>
      <c r="N44" s="33"/>
      <c r="O44" s="33"/>
      <c r="P44" s="33"/>
    </row>
    <row r="45" spans="1:16">
      <c r="M45" s="33"/>
      <c r="N45" s="33"/>
      <c r="O45" s="33"/>
      <c r="P45" s="33"/>
    </row>
    <row r="46" spans="1:16">
      <c r="M46" s="33"/>
      <c r="N46" s="33"/>
      <c r="O46" s="33"/>
      <c r="P46" s="33"/>
    </row>
    <row r="47" spans="1:16">
      <c r="M47" s="33"/>
      <c r="N47" s="33"/>
      <c r="O47" s="33"/>
      <c r="P47" s="33"/>
    </row>
    <row r="48" spans="1:16">
      <c r="M48" s="33"/>
      <c r="N48" s="33"/>
      <c r="O48" s="33"/>
      <c r="P48" s="33"/>
    </row>
  </sheetData>
  <autoFilter ref="A7:O24">
    <sortState ref="A8:R311">
      <sortCondition ref="B8:B311"/>
      <sortCondition ref="C8:C311"/>
    </sortState>
  </autoFilter>
  <printOptions horizontalCentered="1"/>
  <pageMargins left="0.95" right="0.5" top="1" bottom="0.5" header="0.5" footer="0.5"/>
  <pageSetup scale="69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N59"/>
  <sheetViews>
    <sheetView showGridLines="0" zoomScaleNormal="100" zoomScaleSheetLayoutView="90" workbookViewId="0"/>
  </sheetViews>
  <sheetFormatPr defaultColWidth="9.6640625" defaultRowHeight="13.2"/>
  <cols>
    <col min="1" max="1" width="4.33203125" style="13" customWidth="1"/>
    <col min="2" max="2" width="57.77734375" style="13" bestFit="1" customWidth="1"/>
    <col min="3" max="3" width="11.44140625" style="13" bestFit="1" customWidth="1"/>
    <col min="4" max="4" width="10" style="13" customWidth="1"/>
    <col min="5" max="5" width="9.77734375" style="13" customWidth="1"/>
    <col min="6" max="6" width="2.44140625" style="13" customWidth="1"/>
    <col min="7" max="16384" width="9.6640625" style="13"/>
  </cols>
  <sheetData>
    <row r="1" spans="1:9" ht="13.8">
      <c r="A1" s="154"/>
      <c r="B1" s="154"/>
      <c r="C1" s="154"/>
      <c r="D1" s="154"/>
      <c r="E1" s="154"/>
      <c r="F1" s="191" t="s">
        <v>197</v>
      </c>
      <c r="G1" s="33"/>
      <c r="H1" s="33"/>
    </row>
    <row r="2" spans="1:9" ht="13.8">
      <c r="A2" s="297" t="str">
        <f>CONCATENATE(COMPANY,"-",JURISDICTION)</f>
        <v>Atmos Energy Corporation-Kentucky</v>
      </c>
      <c r="B2" s="297"/>
      <c r="C2" s="297"/>
      <c r="D2" s="297"/>
      <c r="E2" s="297"/>
      <c r="F2" s="154"/>
      <c r="G2" s="326"/>
      <c r="H2" s="326"/>
      <c r="I2" s="14"/>
    </row>
    <row r="3" spans="1:9" ht="13.8">
      <c r="A3" s="170" t="s">
        <v>100</v>
      </c>
      <c r="B3" s="170"/>
      <c r="C3" s="170"/>
      <c r="D3" s="170"/>
      <c r="E3" s="170"/>
      <c r="F3" s="168"/>
      <c r="G3" s="326"/>
      <c r="H3" s="326"/>
      <c r="I3" s="14"/>
    </row>
    <row r="4" spans="1:9" ht="13.95" customHeight="1">
      <c r="A4" s="358" t="str">
        <f>'ATO-CWC2'!A4</f>
        <v>For the CWC Study Test Year Ended June 30, 2018</v>
      </c>
      <c r="B4" s="358"/>
      <c r="C4" s="358"/>
      <c r="D4" s="358"/>
      <c r="E4" s="358"/>
      <c r="F4" s="358"/>
      <c r="G4" s="33"/>
      <c r="H4" s="33"/>
    </row>
    <row r="5" spans="1:9" ht="13.8">
      <c r="A5" s="173"/>
      <c r="B5" s="173"/>
      <c r="C5" s="173"/>
      <c r="D5" s="173"/>
      <c r="E5" s="173"/>
      <c r="F5" s="154"/>
      <c r="G5" s="33"/>
      <c r="H5" s="33"/>
    </row>
    <row r="6" spans="1:9" ht="13.8">
      <c r="A6" s="173"/>
      <c r="B6" s="173"/>
      <c r="C6" s="173"/>
      <c r="D6" s="173"/>
      <c r="E6" s="192" t="s">
        <v>150</v>
      </c>
      <c r="F6" s="154"/>
      <c r="G6" s="33"/>
      <c r="H6" s="33"/>
    </row>
    <row r="7" spans="1:9" ht="13.8">
      <c r="A7" s="193" t="s">
        <v>121</v>
      </c>
      <c r="B7" s="168"/>
      <c r="C7" s="193" t="s">
        <v>152</v>
      </c>
      <c r="D7" s="193" t="s">
        <v>136</v>
      </c>
      <c r="E7" s="193" t="s">
        <v>136</v>
      </c>
      <c r="F7" s="168"/>
      <c r="G7" s="326"/>
      <c r="H7" s="326"/>
      <c r="I7" s="14"/>
    </row>
    <row r="8" spans="1:9" ht="13.8">
      <c r="A8" s="194" t="s">
        <v>123</v>
      </c>
      <c r="B8" s="194" t="s">
        <v>124</v>
      </c>
      <c r="C8" s="194" t="s">
        <v>153</v>
      </c>
      <c r="D8" s="194" t="s">
        <v>126</v>
      </c>
      <c r="E8" s="194" t="s">
        <v>76</v>
      </c>
      <c r="F8" s="168"/>
      <c r="G8" s="326"/>
      <c r="H8" s="326"/>
      <c r="I8" s="14"/>
    </row>
    <row r="9" spans="1:9" ht="15.6">
      <c r="A9" s="195"/>
      <c r="B9" s="101" t="s">
        <v>128</v>
      </c>
      <c r="C9" s="193" t="s">
        <v>129</v>
      </c>
      <c r="D9" s="196" t="s">
        <v>84</v>
      </c>
      <c r="E9" s="197" t="s">
        <v>131</v>
      </c>
      <c r="F9" s="193"/>
      <c r="G9" s="31"/>
      <c r="H9" s="33"/>
      <c r="I9" s="14"/>
    </row>
    <row r="10" spans="1:9" ht="13.8">
      <c r="A10" s="154"/>
      <c r="B10" s="154"/>
      <c r="C10" s="154"/>
      <c r="D10" s="154"/>
      <c r="E10" s="154"/>
      <c r="F10" s="154"/>
      <c r="G10" s="33"/>
      <c r="H10" s="33"/>
    </row>
    <row r="11" spans="1:9" ht="13.8">
      <c r="A11" s="198">
        <f>1+A10</f>
        <v>1</v>
      </c>
      <c r="B11" s="199" t="s">
        <v>101</v>
      </c>
      <c r="C11" s="154"/>
      <c r="D11" s="154"/>
      <c r="E11" s="154"/>
      <c r="F11" s="168"/>
      <c r="G11" s="326"/>
      <c r="H11" s="326"/>
      <c r="I11" s="14"/>
    </row>
    <row r="12" spans="1:9" ht="13.8">
      <c r="A12" s="198">
        <f t="shared" ref="A12:A21" si="0">1+A11</f>
        <v>2</v>
      </c>
      <c r="B12" s="168" t="s">
        <v>252</v>
      </c>
      <c r="C12" s="168">
        <f>'[2]C.2.3 F'!$O$13</f>
        <v>0</v>
      </c>
      <c r="D12" s="166">
        <f>'ATO-CWC4'!I40-1</f>
        <v>13</v>
      </c>
      <c r="E12" s="200">
        <f>SUM(C12/$C$20)*$D$12</f>
        <v>0</v>
      </c>
      <c r="F12" s="168"/>
      <c r="G12" s="326"/>
      <c r="H12" s="326"/>
      <c r="I12" s="14"/>
    </row>
    <row r="13" spans="1:9" ht="13.8">
      <c r="A13" s="198">
        <f t="shared" si="0"/>
        <v>3</v>
      </c>
      <c r="B13" s="168"/>
      <c r="C13" s="168"/>
      <c r="D13" s="166"/>
      <c r="E13" s="168"/>
      <c r="F13" s="168"/>
      <c r="G13" s="326"/>
      <c r="H13" s="396"/>
      <c r="I13" s="14"/>
    </row>
    <row r="14" spans="1:9" ht="13.8">
      <c r="A14" s="198">
        <f t="shared" si="0"/>
        <v>4</v>
      </c>
      <c r="B14" s="168" t="s">
        <v>162</v>
      </c>
      <c r="C14" s="168"/>
      <c r="D14" s="166"/>
      <c r="E14" s="168"/>
      <c r="F14" s="168"/>
      <c r="G14" s="326"/>
      <c r="H14" s="396"/>
      <c r="I14" s="14"/>
    </row>
    <row r="15" spans="1:9" ht="13.8">
      <c r="A15" s="198">
        <f t="shared" si="0"/>
        <v>5</v>
      </c>
      <c r="B15" s="168" t="s">
        <v>253</v>
      </c>
      <c r="C15" s="168">
        <f>'[2]C.2.3 F'!$O$14</f>
        <v>0</v>
      </c>
      <c r="D15" s="166">
        <f>(365/8)+31+7</f>
        <v>83.625</v>
      </c>
      <c r="E15" s="200">
        <f>SUM(C15/$C$20)*$D$15</f>
        <v>0</v>
      </c>
      <c r="F15" s="168"/>
      <c r="G15" s="326"/>
      <c r="H15" s="396"/>
      <c r="I15" s="14"/>
    </row>
    <row r="16" spans="1:9" ht="13.8">
      <c r="A16" s="198">
        <f t="shared" si="0"/>
        <v>6</v>
      </c>
      <c r="B16" s="168"/>
      <c r="C16" s="168"/>
      <c r="D16" s="166"/>
      <c r="E16" s="168"/>
      <c r="F16" s="168"/>
      <c r="G16" s="326"/>
      <c r="H16" s="396"/>
      <c r="I16" s="14"/>
    </row>
    <row r="17" spans="1:10" ht="13.8">
      <c r="A17" s="198">
        <f t="shared" si="0"/>
        <v>7</v>
      </c>
      <c r="B17" s="168" t="s">
        <v>201</v>
      </c>
      <c r="C17" s="154"/>
      <c r="D17" s="154"/>
      <c r="E17" s="154"/>
      <c r="F17" s="168"/>
      <c r="G17" s="326"/>
      <c r="H17" s="396"/>
      <c r="I17" s="14"/>
    </row>
    <row r="18" spans="1:10" ht="13.8">
      <c r="A18" s="198">
        <f t="shared" si="0"/>
        <v>8</v>
      </c>
      <c r="B18" s="168" t="s">
        <v>253</v>
      </c>
      <c r="C18" s="397">
        <f>'[2]C.2.3 F'!$O$15</f>
        <v>355960.4768</v>
      </c>
      <c r="D18" s="166">
        <f>(365/8)+31+7</f>
        <v>83.625</v>
      </c>
      <c r="E18" s="201">
        <f>SUM(C18/$C$20)*$D$15</f>
        <v>83.625</v>
      </c>
      <c r="F18" s="168"/>
      <c r="G18" s="326"/>
      <c r="H18" s="396"/>
      <c r="I18" s="14"/>
    </row>
    <row r="19" spans="1:10" ht="13.8">
      <c r="A19" s="198">
        <f t="shared" si="0"/>
        <v>9</v>
      </c>
      <c r="B19" s="168"/>
      <c r="C19" s="168"/>
      <c r="D19" s="166"/>
      <c r="E19" s="168"/>
      <c r="F19" s="168"/>
      <c r="G19" s="326"/>
      <c r="H19" s="396"/>
      <c r="I19" s="15"/>
    </row>
    <row r="20" spans="1:10" ht="13.8">
      <c r="A20" s="198">
        <f t="shared" si="0"/>
        <v>10</v>
      </c>
      <c r="B20" s="202" t="s">
        <v>177</v>
      </c>
      <c r="C20" s="168">
        <f>SUM(C12:C18)</f>
        <v>355960.4768</v>
      </c>
      <c r="D20" s="166"/>
      <c r="E20" s="74">
        <f>SUM(E12:E18)</f>
        <v>83.625</v>
      </c>
      <c r="F20" s="168"/>
      <c r="G20" s="326"/>
      <c r="H20" s="396"/>
      <c r="I20" s="14"/>
    </row>
    <row r="21" spans="1:10" ht="13.8">
      <c r="A21" s="198">
        <f t="shared" si="0"/>
        <v>11</v>
      </c>
      <c r="B21" s="154"/>
      <c r="C21" s="154"/>
      <c r="D21" s="154"/>
      <c r="E21" s="154"/>
      <c r="F21" s="168"/>
      <c r="G21" s="326"/>
      <c r="H21" s="396"/>
      <c r="I21" s="14"/>
    </row>
    <row r="22" spans="1:10" ht="13.8">
      <c r="A22" s="198">
        <v>12</v>
      </c>
      <c r="B22" s="203" t="s">
        <v>249</v>
      </c>
      <c r="C22" s="202"/>
      <c r="D22" s="199"/>
      <c r="E22" s="204"/>
      <c r="F22" s="168"/>
      <c r="G22" s="398"/>
      <c r="H22" s="396"/>
      <c r="I22" s="14"/>
    </row>
    <row r="23" spans="1:10" ht="13.8">
      <c r="A23" s="198">
        <v>13</v>
      </c>
      <c r="B23" s="292" t="s">
        <v>242</v>
      </c>
      <c r="C23" s="202"/>
      <c r="D23" s="199"/>
      <c r="E23" s="33"/>
      <c r="F23" s="168"/>
      <c r="G23" s="398"/>
      <c r="H23" s="399"/>
      <c r="I23" s="14"/>
    </row>
    <row r="24" spans="1:10" ht="13.8">
      <c r="A24" s="198">
        <v>14</v>
      </c>
      <c r="B24" s="292" t="s">
        <v>243</v>
      </c>
      <c r="C24" s="202"/>
      <c r="D24" s="199"/>
      <c r="E24" s="167">
        <f>'[15]Ad Valorem'!$K$198</f>
        <v>305.63942577118434</v>
      </c>
      <c r="F24" s="168"/>
      <c r="G24" s="398"/>
      <c r="H24" s="399"/>
      <c r="I24" s="14"/>
    </row>
    <row r="25" spans="1:10" ht="13.8">
      <c r="A25" s="198">
        <v>15</v>
      </c>
      <c r="B25" s="292"/>
      <c r="C25" s="202"/>
      <c r="D25" s="199"/>
      <c r="E25" s="167"/>
      <c r="F25" s="168"/>
      <c r="G25" s="398"/>
      <c r="H25" s="399"/>
      <c r="I25" s="14"/>
    </row>
    <row r="26" spans="1:10" ht="13.8">
      <c r="A26" s="198">
        <v>16</v>
      </c>
      <c r="B26" s="292" t="s">
        <v>250</v>
      </c>
      <c r="C26" s="202"/>
      <c r="D26" s="199"/>
      <c r="E26" s="167"/>
      <c r="F26" s="168"/>
      <c r="G26" s="398"/>
      <c r="H26" s="399"/>
      <c r="I26" s="14"/>
    </row>
    <row r="27" spans="1:10" ht="13.8">
      <c r="A27" s="198">
        <v>17</v>
      </c>
      <c r="B27" s="292" t="s">
        <v>251</v>
      </c>
      <c r="C27" s="202"/>
      <c r="D27" s="199"/>
      <c r="E27" s="167">
        <f>(365/2)+31</f>
        <v>213.5</v>
      </c>
      <c r="F27" s="168"/>
      <c r="G27" s="398"/>
      <c r="H27" s="399"/>
      <c r="I27" s="14"/>
    </row>
    <row r="28" spans="1:10" ht="13.8">
      <c r="A28" s="198">
        <v>18</v>
      </c>
      <c r="B28" s="168"/>
      <c r="C28" s="84"/>
      <c r="D28" s="163"/>
      <c r="E28" s="154"/>
      <c r="F28" s="168"/>
      <c r="G28" s="398"/>
      <c r="H28" s="399"/>
      <c r="I28" s="14"/>
    </row>
    <row r="29" spans="1:10" ht="13.8">
      <c r="A29" s="198">
        <v>19</v>
      </c>
      <c r="B29" s="292" t="s">
        <v>256</v>
      </c>
      <c r="C29" s="84"/>
      <c r="D29" s="163"/>
      <c r="E29" s="165">
        <f>[16]Summary!$I$24</f>
        <v>60.369914482739155</v>
      </c>
      <c r="F29" s="168"/>
      <c r="G29" s="398"/>
      <c r="H29" s="399"/>
      <c r="I29" s="14"/>
    </row>
    <row r="30" spans="1:10" ht="13.8">
      <c r="A30" s="198">
        <v>20</v>
      </c>
      <c r="B30" s="168"/>
      <c r="C30" s="84"/>
      <c r="D30" s="163"/>
      <c r="E30" s="154"/>
      <c r="F30" s="168"/>
      <c r="G30" s="398"/>
      <c r="H30" s="399"/>
      <c r="I30" s="14"/>
    </row>
    <row r="31" spans="1:10" ht="13.8">
      <c r="A31" s="198">
        <v>21</v>
      </c>
      <c r="B31" s="202" t="s">
        <v>255</v>
      </c>
      <c r="C31" s="168"/>
      <c r="D31" s="154"/>
      <c r="E31" s="74">
        <f>[4]Summary!$I$226</f>
        <v>38.519952110381944</v>
      </c>
      <c r="F31" s="168"/>
      <c r="G31" s="326"/>
      <c r="H31" s="396"/>
      <c r="I31" s="14"/>
      <c r="J31" s="14"/>
    </row>
    <row r="32" spans="1:10" ht="13.8">
      <c r="A32" s="198">
        <v>22</v>
      </c>
      <c r="B32" s="154"/>
      <c r="C32" s="154"/>
      <c r="D32" s="154"/>
      <c r="E32" s="154"/>
      <c r="F32" s="168"/>
      <c r="G32" s="24"/>
      <c r="H32" s="396"/>
      <c r="I32" s="14" t="s">
        <v>2</v>
      </c>
      <c r="J32" s="14"/>
    </row>
    <row r="33" spans="1:14" ht="13.8">
      <c r="A33" s="198">
        <v>23</v>
      </c>
      <c r="B33" s="199" t="s">
        <v>245</v>
      </c>
      <c r="C33" s="154"/>
      <c r="D33" s="154"/>
      <c r="E33" s="154"/>
      <c r="F33" s="168"/>
      <c r="G33" s="326"/>
      <c r="H33" s="400"/>
      <c r="I33" s="25"/>
      <c r="J33" s="14"/>
    </row>
    <row r="34" spans="1:14" ht="13.8">
      <c r="A34" s="198">
        <v>24</v>
      </c>
      <c r="B34" s="199" t="s">
        <v>246</v>
      </c>
      <c r="C34" s="154"/>
      <c r="D34" s="154"/>
      <c r="E34" s="33"/>
      <c r="F34" s="168"/>
      <c r="G34" s="326"/>
      <c r="H34" s="400"/>
      <c r="I34" s="25"/>
      <c r="J34" s="14"/>
    </row>
    <row r="35" spans="1:14" ht="13.8">
      <c r="A35" s="198">
        <v>25</v>
      </c>
      <c r="B35" s="199" t="s">
        <v>247</v>
      </c>
      <c r="C35" s="154"/>
      <c r="D35" s="154"/>
      <c r="E35" s="167">
        <v>0</v>
      </c>
      <c r="F35" s="168"/>
      <c r="G35" s="326"/>
      <c r="H35" s="400"/>
      <c r="I35" s="25"/>
      <c r="J35" s="14"/>
    </row>
    <row r="36" spans="1:14" ht="13.8">
      <c r="A36" s="198">
        <v>26</v>
      </c>
      <c r="B36" s="154"/>
      <c r="C36" s="154"/>
      <c r="D36" s="154"/>
      <c r="E36" s="154"/>
      <c r="F36" s="168"/>
      <c r="G36" s="326"/>
      <c r="H36" s="401"/>
      <c r="I36" s="34"/>
      <c r="J36" s="34"/>
      <c r="K36" s="36"/>
      <c r="L36" s="35"/>
      <c r="M36" s="24"/>
      <c r="N36" s="24"/>
    </row>
    <row r="37" spans="1:14" ht="13.8">
      <c r="A37" s="198">
        <v>27</v>
      </c>
      <c r="B37" s="202" t="s">
        <v>189</v>
      </c>
      <c r="C37" s="168"/>
      <c r="D37" s="166"/>
      <c r="E37" s="168"/>
      <c r="F37" s="154"/>
      <c r="G37" s="326"/>
      <c r="H37" s="401"/>
      <c r="I37" s="34"/>
      <c r="J37" s="34"/>
      <c r="K37" s="36"/>
      <c r="L37" s="35"/>
      <c r="M37" s="24"/>
      <c r="N37" s="24"/>
    </row>
    <row r="38" spans="1:14" ht="13.8">
      <c r="A38" s="198">
        <v>28</v>
      </c>
      <c r="B38" s="202" t="s">
        <v>190</v>
      </c>
      <c r="C38" s="168"/>
      <c r="D38" s="166"/>
      <c r="E38" s="74">
        <v>59</v>
      </c>
      <c r="F38" s="154"/>
      <c r="G38" s="326"/>
      <c r="H38" s="401"/>
      <c r="I38" s="34"/>
      <c r="J38" s="34"/>
      <c r="K38" s="36"/>
      <c r="L38" s="35"/>
      <c r="M38" s="24"/>
      <c r="N38" s="24"/>
    </row>
    <row r="39" spans="1:14" ht="13.8">
      <c r="A39" s="198"/>
      <c r="B39" s="154"/>
      <c r="C39" s="154"/>
      <c r="D39" s="154"/>
      <c r="E39" s="154"/>
      <c r="F39" s="154"/>
      <c r="G39" s="326"/>
      <c r="H39" s="401"/>
      <c r="I39" s="34"/>
      <c r="J39" s="34"/>
      <c r="K39" s="36"/>
      <c r="L39" s="35"/>
      <c r="M39" s="24"/>
      <c r="N39" s="24"/>
    </row>
    <row r="40" spans="1:14">
      <c r="A40" s="402"/>
      <c r="B40" s="93"/>
      <c r="C40" s="93"/>
      <c r="D40" s="93"/>
      <c r="E40" s="93"/>
      <c r="F40" s="93"/>
      <c r="G40" s="326"/>
      <c r="H40" s="401"/>
      <c r="I40" s="34"/>
      <c r="J40" s="34"/>
      <c r="K40" s="36"/>
      <c r="L40" s="35"/>
      <c r="M40" s="24"/>
      <c r="N40" s="24"/>
    </row>
    <row r="41" spans="1:14">
      <c r="A41" s="402"/>
      <c r="B41" s="93"/>
      <c r="C41" s="93"/>
      <c r="D41" s="93"/>
      <c r="E41" s="93"/>
      <c r="F41" s="93"/>
      <c r="G41" s="326"/>
      <c r="H41" s="401"/>
      <c r="I41" s="34"/>
      <c r="J41" s="34"/>
      <c r="K41" s="36"/>
      <c r="L41" s="35"/>
      <c r="M41" s="24"/>
      <c r="N41" s="24"/>
    </row>
    <row r="42" spans="1:14">
      <c r="A42" s="403"/>
      <c r="B42" s="33"/>
      <c r="C42" s="33"/>
      <c r="D42" s="33"/>
      <c r="E42" s="33"/>
      <c r="F42" s="33"/>
      <c r="G42" s="326"/>
      <c r="H42" s="401"/>
      <c r="I42" s="34"/>
      <c r="J42" s="34"/>
      <c r="K42" s="36"/>
      <c r="L42" s="35"/>
      <c r="M42" s="24"/>
      <c r="N42" s="24"/>
    </row>
    <row r="43" spans="1:14">
      <c r="A43" s="403"/>
      <c r="B43" s="33"/>
      <c r="C43" s="33"/>
      <c r="D43" s="33"/>
      <c r="E43" s="33"/>
      <c r="F43" s="33"/>
      <c r="G43" s="404"/>
      <c r="H43" s="401"/>
      <c r="I43" s="34"/>
      <c r="J43" s="34"/>
      <c r="K43" s="36"/>
      <c r="L43" s="35"/>
      <c r="M43" s="24"/>
      <c r="N43" s="24"/>
    </row>
    <row r="44" spans="1:14">
      <c r="A44" s="403"/>
      <c r="B44" s="33"/>
      <c r="C44" s="33"/>
      <c r="D44" s="33"/>
      <c r="E44" s="33"/>
      <c r="F44" s="33"/>
      <c r="G44" s="326"/>
      <c r="H44" s="401"/>
      <c r="I44" s="34"/>
      <c r="J44" s="34"/>
      <c r="K44" s="36"/>
      <c r="L44" s="35"/>
      <c r="M44" s="24"/>
      <c r="N44" s="24"/>
    </row>
    <row r="45" spans="1:14">
      <c r="A45" s="326"/>
      <c r="B45" s="33"/>
      <c r="C45" s="33"/>
      <c r="D45" s="33"/>
      <c r="E45" s="33"/>
      <c r="F45" s="33"/>
      <c r="G45" s="326"/>
      <c r="H45" s="401"/>
      <c r="I45" s="34"/>
      <c r="J45" s="34"/>
      <c r="K45" s="36"/>
      <c r="L45" s="35"/>
      <c r="M45" s="24"/>
      <c r="N45" s="24"/>
    </row>
    <row r="46" spans="1:14">
      <c r="A46" s="33"/>
      <c r="B46" s="33"/>
      <c r="C46" s="33"/>
      <c r="D46" s="33"/>
      <c r="E46" s="33"/>
      <c r="F46" s="33"/>
      <c r="G46" s="326"/>
      <c r="H46" s="405"/>
    </row>
    <row r="47" spans="1:14">
      <c r="A47" s="33"/>
      <c r="B47" s="33"/>
      <c r="C47" s="33"/>
      <c r="D47" s="33"/>
      <c r="E47" s="33"/>
      <c r="F47" s="33"/>
      <c r="G47" s="326"/>
      <c r="H47" s="406"/>
    </row>
    <row r="48" spans="1:14">
      <c r="A48" s="33"/>
      <c r="B48" s="33"/>
      <c r="C48" s="33"/>
      <c r="D48" s="33"/>
      <c r="E48" s="33"/>
      <c r="F48" s="33"/>
      <c r="G48" s="326"/>
      <c r="H48" s="326"/>
    </row>
    <row r="49" spans="1:8">
      <c r="A49" s="33"/>
      <c r="B49" s="33"/>
      <c r="C49" s="33"/>
      <c r="D49" s="33"/>
      <c r="E49" s="33"/>
      <c r="F49" s="33"/>
      <c r="G49" s="326"/>
      <c r="H49" s="326"/>
    </row>
    <row r="50" spans="1:8">
      <c r="A50" s="33"/>
      <c r="B50" s="33"/>
      <c r="C50" s="33"/>
      <c r="D50" s="33"/>
      <c r="E50" s="33"/>
      <c r="F50" s="33"/>
      <c r="G50" s="326"/>
      <c r="H50" s="326"/>
    </row>
    <row r="51" spans="1:8">
      <c r="A51" s="33"/>
      <c r="B51" s="33"/>
      <c r="C51" s="33"/>
      <c r="D51" s="33"/>
      <c r="E51" s="33"/>
      <c r="F51" s="33"/>
      <c r="G51" s="326"/>
      <c r="H51" s="326"/>
    </row>
    <row r="52" spans="1:8">
      <c r="A52" s="33"/>
      <c r="B52" s="33"/>
      <c r="C52" s="33"/>
      <c r="D52" s="33"/>
      <c r="E52" s="33"/>
      <c r="F52" s="33"/>
      <c r="G52" s="326"/>
      <c r="H52" s="326"/>
    </row>
    <row r="53" spans="1:8">
      <c r="A53" s="33"/>
      <c r="B53" s="33"/>
      <c r="C53" s="33"/>
      <c r="D53" s="33"/>
      <c r="E53" s="33"/>
      <c r="F53" s="33"/>
      <c r="G53" s="326"/>
      <c r="H53" s="326"/>
    </row>
    <row r="54" spans="1:8">
      <c r="H54" s="14"/>
    </row>
    <row r="55" spans="1:8">
      <c r="H55" s="14"/>
    </row>
    <row r="56" spans="1:8">
      <c r="H56" s="14"/>
    </row>
    <row r="57" spans="1:8">
      <c r="H57" s="14"/>
    </row>
    <row r="58" spans="1:8">
      <c r="H58" s="14"/>
    </row>
    <row r="59" spans="1:8">
      <c r="H59" s="14"/>
    </row>
  </sheetData>
  <mergeCells count="2">
    <mergeCell ref="A2:E2"/>
    <mergeCell ref="A4:F4"/>
  </mergeCells>
  <phoneticPr fontId="9" type="noConversion"/>
  <printOptions horizontalCentered="1"/>
  <pageMargins left="0.95" right="0.5" top="1" bottom="0.5" header="0.5" footer="0.5"/>
  <pageSetup scale="89" orientation="landscape" horizontalDpi="300" vertic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J24"/>
  <sheetViews>
    <sheetView showGridLines="0" zoomScaleNormal="100" zoomScaleSheetLayoutView="95" workbookViewId="0"/>
  </sheetViews>
  <sheetFormatPr defaultColWidth="9.6640625" defaultRowHeight="13.2"/>
  <cols>
    <col min="1" max="1" width="4.88671875" style="13" customWidth="1"/>
    <col min="2" max="2" width="29.6640625" style="13" bestFit="1" customWidth="1"/>
    <col min="3" max="4" width="10.6640625" style="13" bestFit="1" customWidth="1"/>
    <col min="5" max="5" width="9.33203125" style="13" customWidth="1"/>
    <col min="6" max="6" width="9.6640625" style="13"/>
    <col min="7" max="7" width="8.77734375" style="13" bestFit="1" customWidth="1"/>
    <col min="8" max="8" width="13.77734375" style="13" bestFit="1" customWidth="1"/>
    <col min="9" max="9" width="3.109375" style="13" customWidth="1"/>
    <col min="10" max="10" width="13.6640625" style="13" bestFit="1" customWidth="1"/>
    <col min="11" max="16384" width="9.6640625" style="13"/>
  </cols>
  <sheetData>
    <row r="1" spans="1:10" ht="13.8">
      <c r="A1" s="67" t="str">
        <f>CONCATENATE(COMPANY,"-",JURISDICTION)</f>
        <v>Atmos Energy Corporation-Kentucky</v>
      </c>
      <c r="B1" s="68"/>
      <c r="C1" s="68"/>
      <c r="D1" s="68"/>
      <c r="E1" s="68"/>
      <c r="F1" s="68"/>
      <c r="G1" s="68"/>
      <c r="H1" s="101"/>
      <c r="I1" s="191" t="s">
        <v>200</v>
      </c>
    </row>
    <row r="2" spans="1:10" ht="13.8">
      <c r="A2" s="69" t="s">
        <v>117</v>
      </c>
      <c r="B2" s="68"/>
      <c r="C2" s="68"/>
      <c r="D2" s="68"/>
      <c r="E2" s="68"/>
      <c r="F2" s="68"/>
      <c r="G2" s="68"/>
      <c r="H2" s="68"/>
      <c r="I2" s="63"/>
    </row>
    <row r="3" spans="1:10" ht="13.8">
      <c r="A3" s="298" t="str">
        <f>'ATO-CWC2'!A4</f>
        <v>For the CWC Study Test Year Ended June 30, 2018</v>
      </c>
      <c r="B3" s="298"/>
      <c r="C3" s="298"/>
      <c r="D3" s="298"/>
      <c r="E3" s="298"/>
      <c r="F3" s="298"/>
      <c r="G3" s="298"/>
      <c r="H3" s="298"/>
      <c r="I3" s="63"/>
    </row>
    <row r="4" spans="1:10" ht="13.8">
      <c r="A4" s="60"/>
      <c r="B4" s="61"/>
      <c r="C4" s="61"/>
      <c r="D4" s="61"/>
      <c r="E4" s="61"/>
      <c r="F4" s="61"/>
      <c r="G4" s="61"/>
      <c r="H4" s="61"/>
      <c r="I4" s="62"/>
    </row>
    <row r="5" spans="1:10" ht="13.8">
      <c r="A5" s="62"/>
      <c r="B5" s="62"/>
      <c r="C5" s="62"/>
      <c r="D5" s="62"/>
      <c r="E5" s="62"/>
      <c r="F5" s="62"/>
      <c r="G5" s="62"/>
      <c r="H5" s="62"/>
      <c r="I5" s="62"/>
    </row>
    <row r="6" spans="1:10" ht="13.8">
      <c r="A6" s="63" t="s">
        <v>121</v>
      </c>
      <c r="B6" s="63" t="s">
        <v>149</v>
      </c>
      <c r="C6" s="64" t="s">
        <v>62</v>
      </c>
      <c r="D6" s="64" t="s">
        <v>138</v>
      </c>
      <c r="E6" s="63"/>
      <c r="F6" s="63"/>
      <c r="G6" s="64" t="s">
        <v>77</v>
      </c>
      <c r="H6" s="64" t="s">
        <v>150</v>
      </c>
      <c r="I6" s="62"/>
    </row>
    <row r="7" spans="1:10" ht="13.8">
      <c r="A7" s="70" t="s">
        <v>123</v>
      </c>
      <c r="B7" s="70" t="s">
        <v>146</v>
      </c>
      <c r="C7" s="70" t="s">
        <v>63</v>
      </c>
      <c r="D7" s="66" t="s">
        <v>63</v>
      </c>
      <c r="E7" s="66" t="s">
        <v>33</v>
      </c>
      <c r="F7" s="66" t="s">
        <v>151</v>
      </c>
      <c r="G7" s="66" t="s">
        <v>126</v>
      </c>
      <c r="H7" s="66" t="s">
        <v>89</v>
      </c>
      <c r="I7" s="62"/>
    </row>
    <row r="8" spans="1:10" ht="13.8">
      <c r="A8" s="65"/>
      <c r="B8" s="71" t="s">
        <v>128</v>
      </c>
      <c r="C8" s="71" t="s">
        <v>84</v>
      </c>
      <c r="D8" s="71" t="s">
        <v>131</v>
      </c>
      <c r="E8" s="71" t="s">
        <v>132</v>
      </c>
      <c r="F8" s="72" t="s">
        <v>133</v>
      </c>
      <c r="G8" s="72" t="s">
        <v>134</v>
      </c>
      <c r="H8" s="63"/>
      <c r="I8" s="62"/>
    </row>
    <row r="9" spans="1:10" ht="13.8">
      <c r="A9" s="154"/>
      <c r="B9" s="154"/>
      <c r="C9" s="154"/>
      <c r="D9" s="154"/>
      <c r="E9" s="154"/>
      <c r="F9" s="154"/>
      <c r="G9" s="154"/>
      <c r="H9" s="154"/>
      <c r="I9" s="62"/>
    </row>
    <row r="10" spans="1:10" ht="13.8">
      <c r="A10" s="168">
        <v>1</v>
      </c>
      <c r="B10" s="291" t="s">
        <v>110</v>
      </c>
      <c r="C10" s="154"/>
      <c r="D10" s="154"/>
      <c r="E10" s="154"/>
      <c r="F10" s="154"/>
      <c r="G10" s="154"/>
      <c r="H10" s="154"/>
      <c r="I10" s="62"/>
    </row>
    <row r="11" spans="1:10" ht="13.8">
      <c r="A11" s="168">
        <v>2</v>
      </c>
      <c r="B11" s="205">
        <v>42993</v>
      </c>
      <c r="C11" s="407">
        <v>42917</v>
      </c>
      <c r="D11" s="407">
        <v>43281</v>
      </c>
      <c r="E11" s="74">
        <f>(D11+1-C11)/2</f>
        <v>182.5</v>
      </c>
      <c r="F11" s="209">
        <v>0.25</v>
      </c>
      <c r="G11" s="74">
        <f>SUM(B11-(C11+E11))</f>
        <v>-106.5</v>
      </c>
      <c r="H11" s="74">
        <f>G11*F11</f>
        <v>-26.625</v>
      </c>
      <c r="I11" s="62"/>
      <c r="J11" s="59"/>
    </row>
    <row r="12" spans="1:10" ht="13.8">
      <c r="A12" s="168">
        <v>3</v>
      </c>
      <c r="B12" s="205">
        <v>43084</v>
      </c>
      <c r="C12" s="407">
        <f>C11</f>
        <v>42917</v>
      </c>
      <c r="D12" s="407">
        <f>D11</f>
        <v>43281</v>
      </c>
      <c r="E12" s="74">
        <f>(D12+1-C12)/2</f>
        <v>182.5</v>
      </c>
      <c r="F12" s="209">
        <v>0.25</v>
      </c>
      <c r="G12" s="74">
        <f>SUM(B12-(C12+E12))</f>
        <v>-15.5</v>
      </c>
      <c r="H12" s="74">
        <f>G12*F12</f>
        <v>-3.875</v>
      </c>
      <c r="I12" s="62"/>
      <c r="J12" s="59"/>
    </row>
    <row r="13" spans="1:10" ht="13.8">
      <c r="A13" s="168">
        <v>4</v>
      </c>
      <c r="B13" s="205">
        <v>43174</v>
      </c>
      <c r="C13" s="407">
        <f>C11</f>
        <v>42917</v>
      </c>
      <c r="D13" s="407">
        <f>D11</f>
        <v>43281</v>
      </c>
      <c r="E13" s="74">
        <f>(D13+1-C13)/2</f>
        <v>182.5</v>
      </c>
      <c r="F13" s="209">
        <v>0.25</v>
      </c>
      <c r="G13" s="74">
        <f>SUM(B13-(C13+E13))</f>
        <v>74.5</v>
      </c>
      <c r="H13" s="74">
        <f>G13*F13</f>
        <v>18.625</v>
      </c>
      <c r="I13" s="62"/>
      <c r="J13" s="59"/>
    </row>
    <row r="14" spans="1:10" ht="13.8">
      <c r="A14" s="168">
        <v>5</v>
      </c>
      <c r="B14" s="205">
        <v>43266</v>
      </c>
      <c r="C14" s="407">
        <f>C11</f>
        <v>42917</v>
      </c>
      <c r="D14" s="407">
        <f>D11</f>
        <v>43281</v>
      </c>
      <c r="E14" s="74">
        <f>(D14+1-C14)/2</f>
        <v>182.5</v>
      </c>
      <c r="F14" s="210">
        <v>0.25</v>
      </c>
      <c r="G14" s="75">
        <f>SUM(B14-(C14+E14))</f>
        <v>166.5</v>
      </c>
      <c r="H14" s="75">
        <f>G14*F14</f>
        <v>41.625</v>
      </c>
      <c r="I14" s="62"/>
      <c r="J14" s="59"/>
    </row>
    <row r="15" spans="1:10" ht="13.8">
      <c r="A15" s="168">
        <v>6</v>
      </c>
      <c r="B15" s="154"/>
      <c r="C15" s="154"/>
      <c r="D15" s="154"/>
      <c r="E15" s="154"/>
      <c r="F15" s="168"/>
      <c r="G15" s="154"/>
      <c r="H15" s="154"/>
      <c r="I15" s="62"/>
    </row>
    <row r="16" spans="1:10" ht="14.4" thickBot="1">
      <c r="A16" s="168">
        <v>7</v>
      </c>
      <c r="B16" s="168"/>
      <c r="C16" s="154"/>
      <c r="D16" s="154"/>
      <c r="E16" s="154"/>
      <c r="F16" s="209">
        <f>SUM(F11:F15)</f>
        <v>1</v>
      </c>
      <c r="G16" s="168" t="s">
        <v>2</v>
      </c>
      <c r="H16" s="212">
        <f>SUM(H11:H15)</f>
        <v>29.75</v>
      </c>
      <c r="I16" s="63"/>
    </row>
    <row r="17" spans="1:9" ht="14.4" thickTop="1">
      <c r="A17" s="154"/>
      <c r="B17" s="291"/>
      <c r="C17" s="154"/>
      <c r="D17" s="154"/>
      <c r="E17" s="154"/>
      <c r="F17" s="154"/>
      <c r="G17" s="154"/>
      <c r="H17" s="154"/>
      <c r="I17" s="62"/>
    </row>
    <row r="18" spans="1:9" ht="13.8">
      <c r="A18" s="62"/>
      <c r="B18" s="62"/>
      <c r="C18" s="62"/>
      <c r="D18" s="62"/>
      <c r="E18" s="62"/>
      <c r="F18" s="62"/>
      <c r="G18" s="62"/>
      <c r="H18" s="62"/>
      <c r="I18" s="62"/>
    </row>
    <row r="20" spans="1:9">
      <c r="B20" s="47"/>
    </row>
    <row r="21" spans="1:9">
      <c r="D21" s="47"/>
    </row>
    <row r="22" spans="1:9">
      <c r="D22" s="47"/>
    </row>
    <row r="23" spans="1:9">
      <c r="D23" s="47"/>
    </row>
    <row r="24" spans="1:9">
      <c r="D24" s="47"/>
    </row>
  </sheetData>
  <mergeCells count="1">
    <mergeCell ref="A3:H3"/>
  </mergeCells>
  <phoneticPr fontId="9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19"/>
  <sheetViews>
    <sheetView showGridLines="0" zoomScaleNormal="100" zoomScaleSheetLayoutView="100" workbookViewId="0">
      <selection activeCell="E34" sqref="E34"/>
    </sheetView>
  </sheetViews>
  <sheetFormatPr defaultColWidth="9.6640625" defaultRowHeight="13.2"/>
  <cols>
    <col min="1" max="1" width="4.109375" style="13" customWidth="1"/>
    <col min="2" max="2" width="29.6640625" style="13" customWidth="1"/>
    <col min="3" max="6" width="9.6640625" style="13"/>
    <col min="7" max="7" width="11" style="13" bestFit="1" customWidth="1"/>
    <col min="8" max="8" width="13.21875" style="13" bestFit="1" customWidth="1"/>
    <col min="9" max="9" width="4.44140625" style="13" customWidth="1"/>
    <col min="10" max="16384" width="9.6640625" style="13"/>
  </cols>
  <sheetData>
    <row r="1" spans="1:9" ht="13.8">
      <c r="A1" s="169" t="str">
        <f>CONCATENATE(COMPANY,"-",JURISDICTION)</f>
        <v>Atmos Energy Corporation-Kentucky</v>
      </c>
      <c r="B1" s="101"/>
      <c r="C1" s="101"/>
      <c r="D1" s="101"/>
      <c r="E1" s="101"/>
      <c r="F1" s="101"/>
      <c r="G1" s="101"/>
      <c r="H1" s="101"/>
      <c r="I1" s="191" t="s">
        <v>199</v>
      </c>
    </row>
    <row r="2" spans="1:9" ht="13.8">
      <c r="A2" s="170" t="s">
        <v>240</v>
      </c>
      <c r="B2" s="101"/>
      <c r="C2" s="101"/>
      <c r="D2" s="101"/>
      <c r="E2" s="101"/>
      <c r="F2" s="101"/>
      <c r="G2" s="101"/>
      <c r="H2" s="101"/>
      <c r="I2" s="168"/>
    </row>
    <row r="3" spans="1:9" ht="13.8">
      <c r="A3" s="299" t="str">
        <f>'ATO-CWC2'!A4</f>
        <v>For the CWC Study Test Year Ended June 30, 2018</v>
      </c>
      <c r="B3" s="299"/>
      <c r="C3" s="299"/>
      <c r="D3" s="299"/>
      <c r="E3" s="299"/>
      <c r="F3" s="299"/>
      <c r="G3" s="299"/>
      <c r="H3" s="299"/>
      <c r="I3" s="168"/>
    </row>
    <row r="4" spans="1:9" ht="13.8">
      <c r="A4" s="173"/>
      <c r="B4" s="192"/>
      <c r="C4" s="192"/>
      <c r="D4" s="192"/>
      <c r="E4" s="192"/>
      <c r="F4" s="192"/>
      <c r="G4" s="192"/>
      <c r="H4" s="192"/>
      <c r="I4" s="154"/>
    </row>
    <row r="5" spans="1:9" ht="13.8">
      <c r="A5" s="154"/>
      <c r="B5" s="154"/>
      <c r="C5" s="154"/>
      <c r="D5" s="154"/>
      <c r="E5" s="154"/>
      <c r="F5" s="154"/>
      <c r="G5" s="154"/>
      <c r="H5" s="154"/>
      <c r="I5" s="154"/>
    </row>
    <row r="6" spans="1:9" ht="13.8">
      <c r="A6" s="168" t="s">
        <v>121</v>
      </c>
      <c r="B6" s="168"/>
      <c r="C6" s="193" t="s">
        <v>62</v>
      </c>
      <c r="D6" s="193" t="s">
        <v>138</v>
      </c>
      <c r="E6" s="168"/>
      <c r="F6" s="168"/>
      <c r="G6" s="193" t="s">
        <v>77</v>
      </c>
      <c r="H6" s="193" t="s">
        <v>150</v>
      </c>
      <c r="I6" s="154"/>
    </row>
    <row r="7" spans="1:9" ht="13.8">
      <c r="A7" s="206" t="s">
        <v>123</v>
      </c>
      <c r="B7" s="194" t="s">
        <v>176</v>
      </c>
      <c r="C7" s="206" t="s">
        <v>63</v>
      </c>
      <c r="D7" s="206" t="s">
        <v>63</v>
      </c>
      <c r="E7" s="194" t="s">
        <v>33</v>
      </c>
      <c r="F7" s="194" t="s">
        <v>151</v>
      </c>
      <c r="G7" s="194" t="s">
        <v>126</v>
      </c>
      <c r="H7" s="194" t="s">
        <v>89</v>
      </c>
      <c r="I7" s="154"/>
    </row>
    <row r="8" spans="1:9" ht="13.8">
      <c r="A8" s="84"/>
      <c r="B8" s="195" t="s">
        <v>128</v>
      </c>
      <c r="C8" s="195" t="s">
        <v>129</v>
      </c>
      <c r="D8" s="195" t="s">
        <v>84</v>
      </c>
      <c r="E8" s="195" t="s">
        <v>131</v>
      </c>
      <c r="F8" s="195" t="s">
        <v>132</v>
      </c>
      <c r="G8" s="207" t="s">
        <v>133</v>
      </c>
      <c r="H8" s="207" t="s">
        <v>134</v>
      </c>
      <c r="I8" s="154"/>
    </row>
    <row r="9" spans="1:9" ht="13.8">
      <c r="A9" s="154"/>
      <c r="B9" s="154"/>
      <c r="C9" s="154"/>
      <c r="D9" s="154"/>
      <c r="E9" s="154"/>
      <c r="F9" s="154"/>
      <c r="G9" s="154"/>
      <c r="H9" s="154"/>
      <c r="I9" s="154"/>
    </row>
    <row r="10" spans="1:9" ht="13.8">
      <c r="A10" s="168">
        <v>1</v>
      </c>
      <c r="B10" s="291" t="s">
        <v>241</v>
      </c>
      <c r="C10" s="154"/>
      <c r="D10" s="154"/>
      <c r="E10" s="154"/>
      <c r="F10" s="154"/>
      <c r="G10" s="154"/>
      <c r="H10" s="154"/>
      <c r="I10" s="154"/>
    </row>
    <row r="11" spans="1:9" ht="13.8">
      <c r="A11" s="168">
        <v>2</v>
      </c>
      <c r="B11" s="205">
        <f>'ATO-CWC7'!B11</f>
        <v>42993</v>
      </c>
      <c r="C11" s="208">
        <f>'ATO-CWC7'!C11</f>
        <v>42917</v>
      </c>
      <c r="D11" s="208">
        <f>'ATO-CWC7'!D11</f>
        <v>43281</v>
      </c>
      <c r="E11" s="74">
        <f>(D11+1-C11)/2</f>
        <v>182.5</v>
      </c>
      <c r="F11" s="209">
        <v>0.25</v>
      </c>
      <c r="G11" s="74">
        <f>SUM(B11-(C11+E11))</f>
        <v>-106.5</v>
      </c>
      <c r="H11" s="74">
        <f>G11*F11</f>
        <v>-26.625</v>
      </c>
      <c r="I11" s="154"/>
    </row>
    <row r="12" spans="1:9" ht="13.8">
      <c r="A12" s="168">
        <v>3</v>
      </c>
      <c r="B12" s="205">
        <f>'ATO-CWC7'!B12</f>
        <v>43084</v>
      </c>
      <c r="C12" s="208">
        <f>'ATO-CWC7'!C12</f>
        <v>42917</v>
      </c>
      <c r="D12" s="208">
        <f>'ATO-CWC7'!D12</f>
        <v>43281</v>
      </c>
      <c r="E12" s="74">
        <f>(D12+1-C12)/2</f>
        <v>182.5</v>
      </c>
      <c r="F12" s="209">
        <v>0.25</v>
      </c>
      <c r="G12" s="74">
        <f>SUM(B12-(C12+E12))</f>
        <v>-15.5</v>
      </c>
      <c r="H12" s="74">
        <f>G12*F12</f>
        <v>-3.875</v>
      </c>
      <c r="I12" s="154"/>
    </row>
    <row r="13" spans="1:9" ht="13.8">
      <c r="A13" s="168">
        <v>4</v>
      </c>
      <c r="B13" s="205">
        <f>'ATO-CWC7'!B13</f>
        <v>43174</v>
      </c>
      <c r="C13" s="208">
        <f>'ATO-CWC7'!C13</f>
        <v>42917</v>
      </c>
      <c r="D13" s="208">
        <f>'ATO-CWC7'!D13</f>
        <v>43281</v>
      </c>
      <c r="E13" s="74">
        <f>(D13+1-C13)/2</f>
        <v>182.5</v>
      </c>
      <c r="F13" s="209">
        <v>0.25</v>
      </c>
      <c r="G13" s="74">
        <f>SUM(B13-(C13+E13))</f>
        <v>74.5</v>
      </c>
      <c r="H13" s="74">
        <f>G13*F13</f>
        <v>18.625</v>
      </c>
      <c r="I13" s="154"/>
    </row>
    <row r="14" spans="1:9" ht="13.8">
      <c r="A14" s="168">
        <v>5</v>
      </c>
      <c r="B14" s="205">
        <f>'ATO-CWC7'!B14</f>
        <v>43266</v>
      </c>
      <c r="C14" s="208">
        <f>'ATO-CWC7'!C14</f>
        <v>42917</v>
      </c>
      <c r="D14" s="208">
        <f>'ATO-CWC7'!D14</f>
        <v>43281</v>
      </c>
      <c r="E14" s="74">
        <f>(D14+1-C14)/2</f>
        <v>182.5</v>
      </c>
      <c r="F14" s="210">
        <v>0.25</v>
      </c>
      <c r="G14" s="75">
        <f>SUM(B14-(C14+E14))</f>
        <v>166.5</v>
      </c>
      <c r="H14" s="75">
        <f>G14*F14</f>
        <v>41.625</v>
      </c>
      <c r="I14" s="154"/>
    </row>
    <row r="15" spans="1:9" ht="13.8">
      <c r="A15" s="168">
        <v>6</v>
      </c>
      <c r="B15" s="211"/>
      <c r="C15" s="154"/>
      <c r="D15" s="154"/>
      <c r="E15" s="154"/>
      <c r="F15" s="168"/>
      <c r="G15" s="154"/>
      <c r="H15" s="154"/>
      <c r="I15" s="154"/>
    </row>
    <row r="16" spans="1:9" ht="14.4" thickBot="1">
      <c r="A16" s="168">
        <v>7</v>
      </c>
      <c r="B16" s="168"/>
      <c r="C16" s="154"/>
      <c r="D16" s="154"/>
      <c r="E16" s="154"/>
      <c r="F16" s="209">
        <f>SUM(F11:F15)</f>
        <v>1</v>
      </c>
      <c r="G16" s="168" t="s">
        <v>2</v>
      </c>
      <c r="H16" s="212">
        <f>SUM(H11:H15)</f>
        <v>29.75</v>
      </c>
      <c r="I16" s="168"/>
    </row>
    <row r="17" spans="1:9" ht="14.4" thickTop="1">
      <c r="A17" s="62"/>
      <c r="B17" s="73"/>
      <c r="C17" s="62"/>
      <c r="D17" s="62"/>
      <c r="E17" s="62"/>
      <c r="F17" s="62"/>
      <c r="G17" s="62"/>
      <c r="H17" s="62"/>
      <c r="I17" s="62"/>
    </row>
    <row r="18" spans="1:9" ht="13.8">
      <c r="A18" s="62"/>
      <c r="B18" s="62"/>
      <c r="C18" s="62"/>
      <c r="D18" s="62"/>
      <c r="E18" s="62"/>
      <c r="F18" s="62"/>
      <c r="G18" s="62"/>
      <c r="H18" s="62"/>
      <c r="I18" s="62"/>
    </row>
    <row r="19" spans="1:9" ht="13.8">
      <c r="A19" s="62"/>
      <c r="B19" s="62"/>
      <c r="C19" s="62"/>
      <c r="D19" s="62"/>
      <c r="E19" s="62"/>
      <c r="F19" s="62"/>
      <c r="G19" s="62"/>
      <c r="H19" s="62"/>
      <c r="I19" s="62"/>
    </row>
  </sheetData>
  <mergeCells count="1">
    <mergeCell ref="A3:H3"/>
  </mergeCells>
  <phoneticPr fontId="9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1">
    <pageSetUpPr fitToPage="1"/>
  </sheetPr>
  <dimension ref="A1:V220"/>
  <sheetViews>
    <sheetView showGridLines="0" zoomScaleNormal="100" zoomScaleSheetLayoutView="85" workbookViewId="0"/>
  </sheetViews>
  <sheetFormatPr defaultColWidth="10.88671875" defaultRowHeight="13.2"/>
  <cols>
    <col min="1" max="1" width="4.77734375" style="53" customWidth="1"/>
    <col min="2" max="2" width="19.33203125" style="53" customWidth="1"/>
    <col min="3" max="3" width="10.109375" style="53" bestFit="1" customWidth="1"/>
    <col min="4" max="4" width="14.77734375" style="53" bestFit="1" customWidth="1"/>
    <col min="5" max="5" width="10" style="53" customWidth="1"/>
    <col min="6" max="6" width="9.77734375" style="53" customWidth="1"/>
    <col min="7" max="7" width="10.109375" style="53" bestFit="1" customWidth="1"/>
    <col min="8" max="16" width="9.109375" style="53" customWidth="1"/>
    <col min="17" max="17" width="8.6640625" style="53" bestFit="1" customWidth="1"/>
    <col min="18" max="18" width="13.44140625" style="53" bestFit="1" customWidth="1"/>
    <col min="19" max="19" width="11.44140625" style="53" bestFit="1" customWidth="1"/>
    <col min="20" max="20" width="11.109375" style="52" customWidth="1"/>
    <col min="21" max="21" width="3.109375" style="53" customWidth="1"/>
    <col min="22" max="16384" width="10.88671875" style="53"/>
  </cols>
  <sheetData>
    <row r="1" spans="1:22" ht="13.8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191" t="s">
        <v>198</v>
      </c>
      <c r="U1" s="256"/>
      <c r="V1" s="408"/>
    </row>
    <row r="2" spans="1:22" ht="13.8">
      <c r="A2" s="169" t="str">
        <f>CONCATENATE(COMPANY,"-",JURISDICTION)</f>
        <v>Atmos Energy Corporation-Kentucky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5"/>
      <c r="U2" s="251"/>
      <c r="V2" s="408"/>
    </row>
    <row r="3" spans="1:22" ht="13.8">
      <c r="A3" s="170" t="s">
        <v>30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5"/>
      <c r="U3" s="251"/>
      <c r="V3" s="408"/>
    </row>
    <row r="4" spans="1:22" ht="13.95" customHeight="1">
      <c r="A4" s="395" t="str">
        <f>'ATO-CWC2'!A4</f>
        <v>For the CWC Study Test Year Ended June 30, 2018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251"/>
      <c r="V4" s="408"/>
    </row>
    <row r="5" spans="1:22">
      <c r="A5" s="250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2"/>
      <c r="U5" s="251"/>
      <c r="V5" s="408"/>
    </row>
    <row r="6" spans="1:22">
      <c r="A6" s="251"/>
      <c r="B6" s="251"/>
      <c r="C6" s="251"/>
      <c r="D6" s="251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4"/>
      <c r="U6" s="256"/>
      <c r="V6" s="408"/>
    </row>
    <row r="7" spans="1:22">
      <c r="A7" s="255" t="s">
        <v>16</v>
      </c>
      <c r="B7" s="256"/>
      <c r="C7" s="256"/>
      <c r="D7" s="251"/>
      <c r="E7" s="256"/>
      <c r="F7" s="257"/>
      <c r="G7" s="257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4"/>
      <c r="U7" s="256"/>
      <c r="V7" s="408"/>
    </row>
    <row r="8" spans="1:22" ht="15">
      <c r="A8" s="256" t="s">
        <v>121</v>
      </c>
      <c r="B8" s="258" t="s">
        <v>2</v>
      </c>
      <c r="C8" s="258"/>
      <c r="D8" s="258"/>
      <c r="E8" s="259"/>
      <c r="F8" s="260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 t="s">
        <v>77</v>
      </c>
      <c r="R8" s="262" t="s">
        <v>17</v>
      </c>
      <c r="S8" s="258" t="s">
        <v>18</v>
      </c>
      <c r="T8" s="258" t="s">
        <v>150</v>
      </c>
      <c r="U8" s="153"/>
      <c r="V8" s="408"/>
    </row>
    <row r="9" spans="1:22" ht="15">
      <c r="A9" s="263" t="s">
        <v>123</v>
      </c>
      <c r="B9" s="264" t="s">
        <v>19</v>
      </c>
      <c r="C9" s="264" t="s">
        <v>20</v>
      </c>
      <c r="D9" s="264" t="s">
        <v>21</v>
      </c>
      <c r="E9" s="265" t="s">
        <v>22</v>
      </c>
      <c r="F9" s="265" t="s">
        <v>23</v>
      </c>
      <c r="G9" s="264" t="s">
        <v>24</v>
      </c>
      <c r="H9" s="264" t="s">
        <v>25</v>
      </c>
      <c r="I9" s="264" t="s">
        <v>230</v>
      </c>
      <c r="J9" s="264" t="s">
        <v>231</v>
      </c>
      <c r="K9" s="264" t="s">
        <v>232</v>
      </c>
      <c r="L9" s="264" t="s">
        <v>233</v>
      </c>
      <c r="M9" s="264" t="s">
        <v>261</v>
      </c>
      <c r="N9" s="264" t="s">
        <v>262</v>
      </c>
      <c r="O9" s="264" t="s">
        <v>263</v>
      </c>
      <c r="P9" s="264" t="s">
        <v>264</v>
      </c>
      <c r="Q9" s="266" t="s">
        <v>126</v>
      </c>
      <c r="R9" s="267" t="s">
        <v>26</v>
      </c>
      <c r="S9" s="266" t="s">
        <v>27</v>
      </c>
      <c r="T9" s="266" t="s">
        <v>28</v>
      </c>
      <c r="U9" s="153"/>
      <c r="V9" s="408"/>
    </row>
    <row r="10" spans="1:22" ht="15">
      <c r="A10" s="256"/>
      <c r="B10" s="258" t="s">
        <v>128</v>
      </c>
      <c r="C10" s="268" t="s">
        <v>129</v>
      </c>
      <c r="D10" s="258"/>
      <c r="E10" s="269"/>
      <c r="F10" s="260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54"/>
      <c r="S10" s="256"/>
      <c r="T10" s="256"/>
      <c r="U10" s="153"/>
      <c r="V10" s="408"/>
    </row>
    <row r="11" spans="1:22" ht="15">
      <c r="A11" s="256"/>
      <c r="B11" s="256"/>
      <c r="C11" s="256"/>
      <c r="D11" s="95"/>
      <c r="E11" s="270"/>
      <c r="F11" s="271"/>
      <c r="G11" s="272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54"/>
      <c r="S11" s="256"/>
      <c r="T11" s="256"/>
      <c r="U11" s="153"/>
      <c r="V11" s="408"/>
    </row>
    <row r="12" spans="1:22" ht="15">
      <c r="A12" s="258">
        <v>1</v>
      </c>
      <c r="B12" s="409" t="str">
        <f>'[17]THP-CWC9'!$B$14</f>
        <v>MTN 1995-1</v>
      </c>
      <c r="C12" s="389" t="str">
        <f>'[17]THP-CWC9'!$C$14</f>
        <v>12/31/2025</v>
      </c>
      <c r="D12" s="93" t="str">
        <f>'[17]THP-CWC9'!$D$14</f>
        <v>SEMI ANNUAL</v>
      </c>
      <c r="E12" s="274" t="str">
        <f>'[17]THP-CWC9'!$E$14</f>
        <v>12/15/2017</v>
      </c>
      <c r="F12" s="274" t="str">
        <f>'[17]THP-CWC9'!$F$14</f>
        <v>6/15/2018</v>
      </c>
      <c r="G12" s="275"/>
      <c r="H12" s="93"/>
      <c r="I12" s="93"/>
      <c r="J12" s="93"/>
      <c r="K12" s="93"/>
      <c r="L12" s="93"/>
      <c r="M12" s="93"/>
      <c r="N12" s="93"/>
      <c r="O12" s="93"/>
      <c r="P12" s="93"/>
      <c r="Q12" s="276">
        <f>365/4</f>
        <v>91.25</v>
      </c>
      <c r="R12" s="254">
        <f>'[17]THP-CWC9'!$R$14</f>
        <v>667000</v>
      </c>
      <c r="S12" s="249">
        <f t="shared" ref="S12:S19" si="0">SUM(R12/$R$22)</f>
        <v>4.3593073582234524E-3</v>
      </c>
      <c r="T12" s="100">
        <f t="shared" ref="T12:T19" si="1">S12*Q12</f>
        <v>0.39778679643789006</v>
      </c>
      <c r="U12" s="153"/>
      <c r="V12" s="408"/>
    </row>
    <row r="13" spans="1:22" ht="15">
      <c r="A13" s="258">
        <v>2</v>
      </c>
      <c r="B13" s="409" t="str">
        <f>'[17]THP-CWC9'!$B$15</f>
        <v>Debentures</v>
      </c>
      <c r="C13" s="389">
        <f>'[17]THP-CWC9'!$C$15</f>
        <v>46949</v>
      </c>
      <c r="D13" s="93" t="str">
        <f>'[17]THP-CWC9'!$D$15</f>
        <v>SEMI ANNUAL</v>
      </c>
      <c r="E13" s="274" t="str">
        <f>'[17]THP-CWC9'!$E$15</f>
        <v>7/16/2017</v>
      </c>
      <c r="F13" s="274" t="str">
        <f>'[17]THP-CWC9'!$F$15</f>
        <v>1/16/2018</v>
      </c>
      <c r="G13" s="275"/>
      <c r="H13" s="93"/>
      <c r="I13" s="93"/>
      <c r="J13" s="93"/>
      <c r="K13" s="93"/>
      <c r="L13" s="93"/>
      <c r="M13" s="93"/>
      <c r="N13" s="93"/>
      <c r="O13" s="93"/>
      <c r="P13" s="93"/>
      <c r="Q13" s="276">
        <f t="shared" ref="Q13:Q19" si="2">365/4</f>
        <v>91.25</v>
      </c>
      <c r="R13" s="254">
        <f>'[17]THP-CWC9'!$R$15</f>
        <v>10125000</v>
      </c>
      <c r="S13" s="249">
        <f t="shared" si="0"/>
        <v>6.6173893556240565E-2</v>
      </c>
      <c r="T13" s="100">
        <f t="shared" si="1"/>
        <v>6.0383677870069512</v>
      </c>
      <c r="U13" s="153"/>
      <c r="V13" s="408"/>
    </row>
    <row r="14" spans="1:22" ht="15">
      <c r="A14" s="258">
        <v>3</v>
      </c>
      <c r="B14" s="409" t="str">
        <f>'[17]THP-CWC9'!$B$19</f>
        <v>SrNote 5.95%</v>
      </c>
      <c r="C14" s="389">
        <f>'[17]THP-CWC9'!$C$19</f>
        <v>49232</v>
      </c>
      <c r="D14" s="93" t="str">
        <f>'[17]THP-CWC9'!$D$19</f>
        <v>SEMI ANNUAL</v>
      </c>
      <c r="E14" s="274" t="str">
        <f>'[17]THP-CWC9'!$E$19</f>
        <v>10/16/2017</v>
      </c>
      <c r="F14" s="274" t="str">
        <f>'[17]THP-CWC9'!$F$19</f>
        <v>4/16/2018</v>
      </c>
      <c r="G14" s="275"/>
      <c r="H14" s="93"/>
      <c r="I14" s="93"/>
      <c r="J14" s="93"/>
      <c r="K14" s="93"/>
      <c r="L14" s="93"/>
      <c r="M14" s="93"/>
      <c r="N14" s="93"/>
      <c r="O14" s="93"/>
      <c r="P14" s="93"/>
      <c r="Q14" s="276">
        <f t="shared" si="2"/>
        <v>91.25</v>
      </c>
      <c r="R14" s="254">
        <f>'[17]THP-CWC9'!$R$19</f>
        <v>11900000</v>
      </c>
      <c r="S14" s="249">
        <f t="shared" si="0"/>
        <v>7.7774748969803728E-2</v>
      </c>
      <c r="T14" s="100">
        <f t="shared" si="1"/>
        <v>7.0969458434945905</v>
      </c>
      <c r="U14" s="153"/>
      <c r="V14" s="408"/>
    </row>
    <row r="15" spans="1:22" ht="15">
      <c r="A15" s="258">
        <v>4</v>
      </c>
      <c r="B15" s="409" t="str">
        <f>'[17]THP-CWC9'!$B$27</f>
        <v>SrNote 3.00%</v>
      </c>
      <c r="C15" s="389" t="str">
        <f>'[17]THP-CWC9'!$C$27</f>
        <v>06/15/2027</v>
      </c>
      <c r="D15" s="93" t="str">
        <f>'[17]THP-CWC9'!$D$27</f>
        <v>SEMI ANNUAL</v>
      </c>
      <c r="E15" s="274" t="str">
        <f>'[17]THP-CWC9'!$E$27</f>
        <v>12/15/2017</v>
      </c>
      <c r="F15" s="274" t="str">
        <f>'[17]THP-CWC9'!$F$27</f>
        <v>6/15/2018</v>
      </c>
      <c r="G15" s="274"/>
      <c r="H15" s="277"/>
      <c r="I15" s="277"/>
      <c r="J15" s="277"/>
      <c r="K15" s="277"/>
      <c r="L15" s="277"/>
      <c r="M15" s="277"/>
      <c r="N15" s="277"/>
      <c r="O15" s="277"/>
      <c r="P15" s="277"/>
      <c r="Q15" s="276">
        <f t="shared" si="2"/>
        <v>91.25</v>
      </c>
      <c r="R15" s="254">
        <f>'[17]THP-CWC9'!$R$27</f>
        <v>15291666.67</v>
      </c>
      <c r="S15" s="249">
        <f t="shared" si="0"/>
        <v>9.9941641730181885E-2</v>
      </c>
      <c r="T15" s="100">
        <f t="shared" si="1"/>
        <v>9.1196748078790968</v>
      </c>
      <c r="U15" s="153"/>
      <c r="V15" s="408"/>
    </row>
    <row r="16" spans="1:22" ht="15">
      <c r="A16" s="258">
        <v>5</v>
      </c>
      <c r="B16" s="409" t="str">
        <f>'[17]THP-CWC9'!$B$21</f>
        <v>SrNote 8.50%</v>
      </c>
      <c r="C16" s="389" t="str">
        <f>'[17]THP-CWC9'!$C$21</f>
        <v>3/15/2019</v>
      </c>
      <c r="D16" s="93" t="str">
        <f>'[17]THP-CWC9'!$D$21</f>
        <v>SEMI ANNUAL</v>
      </c>
      <c r="E16" s="274" t="str">
        <f>'[17]THP-CWC9'!$E$21</f>
        <v>9/15/2017</v>
      </c>
      <c r="F16" s="274" t="str">
        <f>'[17]THP-CWC9'!$F$21</f>
        <v>3/15/2018</v>
      </c>
      <c r="G16" s="275"/>
      <c r="H16" s="93"/>
      <c r="I16" s="93"/>
      <c r="J16" s="93"/>
      <c r="K16" s="93"/>
      <c r="L16" s="93"/>
      <c r="M16" s="93"/>
      <c r="N16" s="93"/>
      <c r="O16" s="93"/>
      <c r="P16" s="93"/>
      <c r="Q16" s="276">
        <f t="shared" si="2"/>
        <v>91.25</v>
      </c>
      <c r="R16" s="254">
        <f>'[17]THP-CWC9'!$R$21</f>
        <v>38250000</v>
      </c>
      <c r="S16" s="249">
        <f t="shared" si="0"/>
        <v>0.24999026454579767</v>
      </c>
      <c r="T16" s="100">
        <f t="shared" si="1"/>
        <v>22.811611639804038</v>
      </c>
      <c r="U16" s="153"/>
      <c r="V16" s="408"/>
    </row>
    <row r="17" spans="1:22" ht="15">
      <c r="A17" s="258">
        <v>6</v>
      </c>
      <c r="B17" s="409" t="str">
        <f>'[17]THP-CWC9'!$B$22</f>
        <v>Sr Note 5.50%</v>
      </c>
      <c r="C17" s="389" t="str">
        <f>'[17]THP-CWC9'!$C$22</f>
        <v>06/15/2041</v>
      </c>
      <c r="D17" s="93" t="str">
        <f>'[17]THP-CWC9'!$D$22</f>
        <v>SEMI ANNUAL</v>
      </c>
      <c r="E17" s="274" t="str">
        <f>'[17]THP-CWC9'!$E$22</f>
        <v>12/15/2017</v>
      </c>
      <c r="F17" s="274" t="str">
        <f>'[17]THP-CWC9'!$F$22</f>
        <v>6/15/2018</v>
      </c>
      <c r="G17" s="274"/>
      <c r="H17" s="277"/>
      <c r="I17" s="277"/>
      <c r="J17" s="277"/>
      <c r="K17" s="277"/>
      <c r="L17" s="277"/>
      <c r="M17" s="277"/>
      <c r="N17" s="277"/>
      <c r="O17" s="277"/>
      <c r="P17" s="277"/>
      <c r="Q17" s="276">
        <f t="shared" si="2"/>
        <v>91.25</v>
      </c>
      <c r="R17" s="254">
        <f>'[17]THP-CWC9'!$R$22</f>
        <v>22000000</v>
      </c>
      <c r="S17" s="249">
        <f t="shared" si="0"/>
        <v>0.1437852501962758</v>
      </c>
      <c r="T17" s="100">
        <f t="shared" si="1"/>
        <v>13.120404080410168</v>
      </c>
      <c r="U17" s="153"/>
      <c r="V17" s="408"/>
    </row>
    <row r="18" spans="1:22" ht="15">
      <c r="A18" s="258">
        <v>7</v>
      </c>
      <c r="B18" s="409" t="str">
        <f>'[17]THP-CWC9'!$B$24</f>
        <v>SrNote 4.15%</v>
      </c>
      <c r="C18" s="389" t="str">
        <f>'[17]THP-CWC9'!$C$24</f>
        <v>1/15/2043</v>
      </c>
      <c r="D18" s="93" t="str">
        <f>'[17]THP-CWC9'!$D$24</f>
        <v>SEMI ANNUAL</v>
      </c>
      <c r="E18" s="274" t="str">
        <f>'[17]THP-CWC9'!$E$24</f>
        <v>7/17/2017</v>
      </c>
      <c r="F18" s="274" t="str">
        <f>'[17]THP-CWC9'!$F$24</f>
        <v>1/16/2018</v>
      </c>
      <c r="G18" s="275"/>
      <c r="H18" s="93"/>
      <c r="I18" s="93"/>
      <c r="J18" s="93"/>
      <c r="K18" s="93"/>
      <c r="L18" s="93"/>
      <c r="M18" s="93"/>
      <c r="N18" s="93"/>
      <c r="O18" s="93"/>
      <c r="P18" s="93"/>
      <c r="Q18" s="276">
        <f t="shared" si="2"/>
        <v>91.25</v>
      </c>
      <c r="R18" s="254">
        <f>'[17]THP-CWC9'!$R$24</f>
        <v>20750000</v>
      </c>
      <c r="S18" s="249">
        <f t="shared" si="0"/>
        <v>0.13561563370785104</v>
      </c>
      <c r="T18" s="100">
        <f t="shared" si="1"/>
        <v>12.374926575841407</v>
      </c>
      <c r="U18" s="153"/>
      <c r="V18" s="408"/>
    </row>
    <row r="19" spans="1:22" ht="15">
      <c r="A19" s="258">
        <v>8</v>
      </c>
      <c r="B19" s="409" t="str">
        <f>'[17]THP-CWC9'!$B$25</f>
        <v>SrNote 4.125%</v>
      </c>
      <c r="C19" s="410" t="str">
        <f>'[17]THP-CWC9'!$C$25</f>
        <v>10/15/2044</v>
      </c>
      <c r="D19" s="93" t="str">
        <f>'[17]THP-CWC9'!$D$25</f>
        <v>SEMI ANNUAL</v>
      </c>
      <c r="E19" s="274" t="str">
        <f>'[17]THP-CWC9'!$E$25</f>
        <v>10/16/2017</v>
      </c>
      <c r="F19" s="274" t="str">
        <f>'[17]THP-CWC9'!$F$25</f>
        <v>4/16/2018</v>
      </c>
      <c r="G19" s="275"/>
      <c r="H19" s="93"/>
      <c r="I19" s="93"/>
      <c r="J19" s="93"/>
      <c r="K19" s="93"/>
      <c r="L19" s="93"/>
      <c r="M19" s="93"/>
      <c r="N19" s="93"/>
      <c r="O19" s="93"/>
      <c r="P19" s="93"/>
      <c r="Q19" s="276">
        <f t="shared" si="2"/>
        <v>91.25</v>
      </c>
      <c r="R19" s="254">
        <f>'[17]THP-CWC9'!$R$25</f>
        <v>30937500</v>
      </c>
      <c r="S19" s="249">
        <f t="shared" si="0"/>
        <v>0.20219800808851282</v>
      </c>
      <c r="T19" s="100">
        <f t="shared" si="1"/>
        <v>18.450568238076794</v>
      </c>
      <c r="U19" s="153"/>
      <c r="V19" s="408"/>
    </row>
    <row r="20" spans="1:22" ht="15">
      <c r="A20" s="258">
        <v>9</v>
      </c>
      <c r="B20" s="93" t="str">
        <f>'[17]THP-CWC9'!$B$26</f>
        <v>LTD Term Loan Varied</v>
      </c>
      <c r="C20" s="389" t="str">
        <f>'[17]THP-CWC9'!$C$26</f>
        <v>09/22/2019</v>
      </c>
      <c r="D20" s="93" t="str">
        <f>'[17]THP-CWC9'!$D$26</f>
        <v>MONTHLY</v>
      </c>
      <c r="E20" s="277" t="str">
        <f>'[17]THP-CWC9'!E$26</f>
        <v>7/31/2017</v>
      </c>
      <c r="F20" s="277" t="str">
        <f>'[17]THP-CWC9'!F$26</f>
        <v>8/31/2017</v>
      </c>
      <c r="G20" s="277" t="str">
        <f>'[17]THP-CWC9'!G$26</f>
        <v>9/29/2017</v>
      </c>
      <c r="H20" s="277" t="str">
        <f>'[17]THP-CWC9'!H$26</f>
        <v>10/31/2017</v>
      </c>
      <c r="I20" s="277" t="str">
        <f>'[17]THP-CWC9'!I$26</f>
        <v>11/30/2017</v>
      </c>
      <c r="J20" s="277" t="str">
        <f>'[17]THP-CWC9'!J$26</f>
        <v>12/29/2017</v>
      </c>
      <c r="K20" s="277" t="str">
        <f>'[17]THP-CWC9'!K$26</f>
        <v>1/31/2018</v>
      </c>
      <c r="L20" s="277" t="str">
        <f>'[17]THP-CWC9'!L$26</f>
        <v>2/28/2018</v>
      </c>
      <c r="M20" s="277" t="str">
        <f>'[17]THP-CWC9'!M$26</f>
        <v>3/29/2018</v>
      </c>
      <c r="N20" s="277" t="str">
        <f>'[17]THP-CWC9'!N$26</f>
        <v>4/30/2018</v>
      </c>
      <c r="O20" s="277" t="str">
        <f>'[17]THP-CWC9'!O$26</f>
        <v>5/31/2018</v>
      </c>
      <c r="P20" s="277" t="str">
        <f>'[17]THP-CWC9'!P$26</f>
        <v>6/29/2018</v>
      </c>
      <c r="Q20" s="276">
        <f>365/12</f>
        <v>30.416666666666668</v>
      </c>
      <c r="R20" s="254">
        <f>'[17]THP-CWC9'!$R$26</f>
        <v>3084791.66</v>
      </c>
      <c r="S20" s="249">
        <f t="shared" ref="S20" si="3">SUM(R20/$R$22)</f>
        <v>2.0161251847112951E-2</v>
      </c>
      <c r="T20" s="100">
        <f t="shared" ref="T20" si="4">S20*Q20</f>
        <v>0.61323807701635225</v>
      </c>
      <c r="U20" s="153"/>
      <c r="V20" s="408"/>
    </row>
    <row r="21" spans="1:22" ht="15">
      <c r="A21" s="258">
        <v>10</v>
      </c>
      <c r="B21" s="256"/>
      <c r="C21" s="256"/>
      <c r="D21" s="93"/>
      <c r="E21" s="278"/>
      <c r="F21" s="269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4"/>
      <c r="S21" s="256"/>
      <c r="T21" s="256"/>
      <c r="U21" s="153"/>
      <c r="V21" s="408"/>
    </row>
    <row r="22" spans="1:22" ht="15.6" thickBot="1">
      <c r="A22" s="258">
        <v>11</v>
      </c>
      <c r="B22" s="279" t="s">
        <v>29</v>
      </c>
      <c r="C22" s="256"/>
      <c r="D22" s="93"/>
      <c r="E22" s="278"/>
      <c r="F22" s="269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4">
        <f>SUM(R12:R21)</f>
        <v>153005958.33000001</v>
      </c>
      <c r="S22" s="280">
        <f>SUM(S12:S21)</f>
        <v>1</v>
      </c>
      <c r="T22" s="281">
        <f>SUM(T12:T21)</f>
        <v>90.02352384596729</v>
      </c>
      <c r="U22" s="153"/>
      <c r="V22" s="408"/>
    </row>
    <row r="23" spans="1:22" ht="15.6" thickTop="1">
      <c r="A23" s="256"/>
      <c r="B23" s="256"/>
      <c r="C23" s="256"/>
      <c r="D23" s="93"/>
      <c r="E23" s="278"/>
      <c r="F23" s="269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4"/>
      <c r="S23" s="256"/>
      <c r="T23" s="256"/>
      <c r="U23" s="153"/>
      <c r="V23" s="408"/>
    </row>
    <row r="24" spans="1:22" ht="13.8">
      <c r="A24" s="158"/>
      <c r="B24" s="159"/>
      <c r="C24" s="159"/>
      <c r="D24" s="157"/>
      <c r="E24" s="411"/>
      <c r="F24" s="412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413"/>
      <c r="S24" s="159"/>
      <c r="T24" s="159"/>
      <c r="U24" s="408"/>
      <c r="V24" s="408"/>
    </row>
    <row r="25" spans="1:22" ht="13.8">
      <c r="A25" s="158"/>
      <c r="B25" s="159"/>
      <c r="C25" s="159"/>
      <c r="D25" s="157"/>
      <c r="E25" s="411"/>
      <c r="F25" s="412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413"/>
      <c r="S25" s="159"/>
      <c r="T25" s="159"/>
      <c r="U25" s="408"/>
      <c r="V25" s="408"/>
    </row>
    <row r="26" spans="1:22" ht="13.8">
      <c r="A26" s="159"/>
      <c r="B26" s="159"/>
      <c r="C26" s="159"/>
      <c r="D26" s="157"/>
      <c r="E26" s="411"/>
      <c r="F26" s="412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413"/>
      <c r="S26" s="159"/>
      <c r="T26" s="159"/>
      <c r="U26" s="408"/>
      <c r="V26" s="408"/>
    </row>
    <row r="27" spans="1:22" ht="13.8">
      <c r="A27" s="159"/>
      <c r="B27" s="159"/>
      <c r="C27" s="159"/>
      <c r="D27" s="157"/>
      <c r="E27" s="414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413"/>
      <c r="U27" s="408"/>
      <c r="V27" s="408"/>
    </row>
    <row r="28" spans="1:22" ht="13.8">
      <c r="A28" s="76"/>
      <c r="B28" s="76"/>
      <c r="C28" s="76"/>
      <c r="D28" s="78"/>
      <c r="E28" s="79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7"/>
    </row>
    <row r="29" spans="1:22" ht="13.8">
      <c r="A29" s="76"/>
      <c r="B29" s="76"/>
      <c r="C29" s="76"/>
      <c r="D29" s="78"/>
      <c r="E29" s="79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7"/>
    </row>
    <row r="30" spans="1:22" ht="13.8">
      <c r="A30" s="76"/>
      <c r="B30" s="76"/>
      <c r="C30" s="76"/>
      <c r="D30" s="78"/>
      <c r="E30" s="79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7"/>
    </row>
    <row r="31" spans="1:22" ht="13.8">
      <c r="A31" s="76"/>
      <c r="B31" s="76"/>
      <c r="C31" s="76"/>
      <c r="D31" s="78"/>
      <c r="E31" s="79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7"/>
    </row>
    <row r="32" spans="1:22" ht="13.8">
      <c r="A32" s="76"/>
      <c r="B32" s="76"/>
      <c r="C32" s="76"/>
      <c r="D32" s="78"/>
      <c r="E32" s="79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7"/>
    </row>
    <row r="33" spans="1:20" ht="13.8">
      <c r="A33" s="76"/>
      <c r="B33" s="76"/>
      <c r="C33" s="76"/>
      <c r="D33" s="78"/>
      <c r="E33" s="79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7"/>
    </row>
    <row r="34" spans="1:20" ht="13.8">
      <c r="A34" s="76"/>
      <c r="B34" s="76"/>
      <c r="C34" s="76"/>
      <c r="D34" s="78"/>
      <c r="E34" s="79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7"/>
    </row>
    <row r="35" spans="1:20" ht="13.8">
      <c r="A35" s="76"/>
      <c r="B35" s="76"/>
      <c r="C35" s="76"/>
      <c r="D35" s="78"/>
      <c r="E35" s="79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7"/>
    </row>
    <row r="36" spans="1:20" ht="13.8">
      <c r="A36" s="76"/>
      <c r="B36" s="76"/>
      <c r="C36" s="76"/>
      <c r="D36" s="78"/>
      <c r="E36" s="79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7"/>
    </row>
    <row r="37" spans="1:20" ht="13.8">
      <c r="A37" s="76"/>
      <c r="B37" s="76"/>
      <c r="C37" s="76"/>
      <c r="D37" s="78"/>
      <c r="E37" s="79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7"/>
    </row>
    <row r="38" spans="1:20" ht="13.8">
      <c r="A38" s="76"/>
      <c r="B38" s="76"/>
      <c r="C38" s="76"/>
      <c r="D38" s="78"/>
      <c r="E38" s="79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7"/>
    </row>
    <row r="39" spans="1:20" ht="13.8">
      <c r="A39" s="76"/>
      <c r="B39" s="76"/>
      <c r="C39" s="76"/>
      <c r="D39" s="78"/>
      <c r="E39" s="79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7"/>
    </row>
    <row r="40" spans="1:20" ht="13.8">
      <c r="A40" s="76"/>
      <c r="B40" s="76"/>
      <c r="C40" s="76"/>
      <c r="D40" s="78"/>
      <c r="E40" s="79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7"/>
    </row>
    <row r="41" spans="1:20" ht="13.8">
      <c r="A41" s="76"/>
      <c r="B41" s="76"/>
      <c r="C41" s="76"/>
      <c r="D41" s="78"/>
      <c r="E41" s="79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7"/>
    </row>
    <row r="42" spans="1:20" ht="13.8">
      <c r="A42" s="76"/>
      <c r="B42" s="76"/>
      <c r="C42" s="76"/>
      <c r="D42" s="78"/>
      <c r="E42" s="79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7"/>
    </row>
    <row r="43" spans="1:20" ht="13.8">
      <c r="A43" s="76"/>
      <c r="B43" s="76"/>
      <c r="C43" s="76"/>
      <c r="D43" s="78"/>
      <c r="E43" s="79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7"/>
    </row>
    <row r="44" spans="1:20" ht="13.8">
      <c r="A44" s="76"/>
      <c r="B44" s="76"/>
      <c r="C44" s="76"/>
      <c r="D44" s="78"/>
      <c r="E44" s="79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7"/>
    </row>
    <row r="45" spans="1:20" ht="13.8">
      <c r="A45" s="76"/>
      <c r="B45" s="76"/>
      <c r="C45" s="76"/>
      <c r="D45" s="78"/>
      <c r="E45" s="79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7"/>
    </row>
    <row r="46" spans="1:20" ht="13.8">
      <c r="A46" s="76"/>
      <c r="B46" s="76"/>
      <c r="C46" s="76"/>
      <c r="D46" s="78"/>
      <c r="E46" s="79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7"/>
    </row>
    <row r="47" spans="1:20" ht="13.8">
      <c r="A47" s="76"/>
      <c r="B47" s="76"/>
      <c r="C47" s="76"/>
      <c r="D47" s="78"/>
      <c r="E47" s="79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7"/>
    </row>
    <row r="48" spans="1:20" ht="13.8">
      <c r="A48" s="76"/>
      <c r="B48" s="76"/>
      <c r="C48" s="76"/>
      <c r="D48" s="78"/>
      <c r="E48" s="79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7"/>
    </row>
    <row r="49" spans="1:20" ht="13.8">
      <c r="A49" s="76"/>
      <c r="B49" s="76"/>
      <c r="C49" s="76"/>
      <c r="D49" s="78"/>
      <c r="E49" s="79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7"/>
    </row>
    <row r="50" spans="1:20" ht="13.8">
      <c r="A50" s="76"/>
      <c r="B50" s="76"/>
      <c r="C50" s="76"/>
      <c r="D50" s="78"/>
      <c r="E50" s="79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7"/>
    </row>
    <row r="51" spans="1:20" ht="13.8">
      <c r="A51" s="76"/>
      <c r="B51" s="76"/>
      <c r="C51" s="76"/>
      <c r="D51" s="78"/>
      <c r="E51" s="79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7"/>
    </row>
    <row r="52" spans="1:20" ht="13.8">
      <c r="A52" s="76"/>
      <c r="B52" s="76"/>
      <c r="C52" s="76"/>
      <c r="D52" s="78"/>
      <c r="E52" s="79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7"/>
    </row>
    <row r="53" spans="1:20" ht="13.8">
      <c r="A53" s="76"/>
      <c r="B53" s="76"/>
      <c r="C53" s="76"/>
      <c r="D53" s="78"/>
      <c r="E53" s="79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7"/>
    </row>
    <row r="54" spans="1:20" ht="13.8">
      <c r="A54" s="76"/>
      <c r="B54" s="76"/>
      <c r="C54" s="76"/>
      <c r="D54" s="78"/>
      <c r="E54" s="79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7"/>
    </row>
    <row r="55" spans="1:20" ht="13.8">
      <c r="A55" s="76"/>
      <c r="B55" s="76"/>
      <c r="C55" s="76"/>
      <c r="D55" s="78"/>
      <c r="E55" s="79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7"/>
    </row>
    <row r="56" spans="1:20" ht="13.8">
      <c r="A56" s="76"/>
      <c r="B56" s="76"/>
      <c r="C56" s="76"/>
      <c r="D56" s="78"/>
      <c r="E56" s="79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7"/>
    </row>
    <row r="57" spans="1:20" ht="13.8">
      <c r="A57" s="76"/>
      <c r="B57" s="76"/>
      <c r="C57" s="76"/>
      <c r="D57" s="78"/>
      <c r="E57" s="79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7"/>
    </row>
    <row r="58" spans="1:20" ht="13.8">
      <c r="A58" s="76"/>
      <c r="B58" s="76"/>
      <c r="C58" s="76"/>
      <c r="D58" s="78"/>
      <c r="E58" s="79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7"/>
    </row>
    <row r="59" spans="1:20" ht="13.8">
      <c r="A59" s="76"/>
      <c r="B59" s="76"/>
      <c r="C59" s="76"/>
      <c r="D59" s="78"/>
      <c r="E59" s="79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7"/>
    </row>
    <row r="60" spans="1:20" ht="13.8">
      <c r="A60" s="76"/>
      <c r="B60" s="76"/>
      <c r="C60" s="76"/>
      <c r="D60" s="78"/>
      <c r="E60" s="79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7"/>
    </row>
    <row r="61" spans="1:20" ht="13.8">
      <c r="A61" s="76"/>
      <c r="B61" s="76"/>
      <c r="C61" s="76"/>
      <c r="D61" s="78"/>
      <c r="E61" s="79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7"/>
    </row>
    <row r="62" spans="1:20" ht="13.8">
      <c r="A62" s="76"/>
      <c r="B62" s="76"/>
      <c r="C62" s="76"/>
      <c r="D62" s="78"/>
      <c r="E62" s="79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7"/>
    </row>
    <row r="63" spans="1:20" ht="13.8">
      <c r="A63" s="76"/>
      <c r="B63" s="76"/>
      <c r="C63" s="76"/>
      <c r="D63" s="78"/>
      <c r="E63" s="79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7"/>
    </row>
    <row r="64" spans="1:20" ht="13.8">
      <c r="A64" s="76"/>
      <c r="B64" s="76"/>
      <c r="C64" s="76"/>
      <c r="D64" s="78"/>
      <c r="E64" s="79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7"/>
    </row>
    <row r="65" spans="1:20" ht="13.8">
      <c r="A65" s="76"/>
      <c r="B65" s="76"/>
      <c r="C65" s="76"/>
      <c r="D65" s="78"/>
      <c r="E65" s="79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7"/>
    </row>
    <row r="66" spans="1:20" ht="13.8">
      <c r="A66" s="76"/>
      <c r="B66" s="76"/>
      <c r="C66" s="76"/>
      <c r="D66" s="78"/>
      <c r="E66" s="79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7"/>
    </row>
    <row r="67" spans="1:20" ht="13.8">
      <c r="A67" s="76"/>
      <c r="B67" s="76"/>
      <c r="C67" s="76"/>
      <c r="D67" s="78"/>
      <c r="E67" s="79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7"/>
    </row>
    <row r="68" spans="1:20" ht="13.8">
      <c r="A68" s="76"/>
      <c r="B68" s="76"/>
      <c r="C68" s="76"/>
      <c r="D68" s="78"/>
      <c r="E68" s="79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7"/>
    </row>
    <row r="69" spans="1:20" ht="13.8">
      <c r="A69" s="76"/>
      <c r="B69" s="76"/>
      <c r="C69" s="76"/>
      <c r="D69" s="78"/>
      <c r="E69" s="79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7"/>
    </row>
    <row r="70" spans="1:20" ht="13.8">
      <c r="A70" s="76"/>
      <c r="B70" s="76"/>
      <c r="C70" s="76"/>
      <c r="D70" s="78"/>
      <c r="E70" s="79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7"/>
    </row>
    <row r="71" spans="1:20" ht="13.8">
      <c r="A71" s="76"/>
      <c r="B71" s="76"/>
      <c r="C71" s="76"/>
      <c r="D71" s="78"/>
      <c r="E71" s="79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7"/>
    </row>
    <row r="72" spans="1:20" ht="13.8">
      <c r="A72" s="76"/>
      <c r="B72" s="76"/>
      <c r="C72" s="76"/>
      <c r="D72" s="78"/>
      <c r="E72" s="79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7"/>
    </row>
    <row r="73" spans="1:20" ht="13.8">
      <c r="A73" s="76"/>
      <c r="B73" s="76"/>
      <c r="C73" s="76"/>
      <c r="D73" s="78"/>
      <c r="E73" s="79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7"/>
    </row>
    <row r="74" spans="1:20" ht="13.8">
      <c r="A74" s="76"/>
      <c r="B74" s="76"/>
      <c r="C74" s="76"/>
      <c r="D74" s="78"/>
      <c r="E74" s="79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7"/>
    </row>
    <row r="75" spans="1:20" ht="13.8">
      <c r="A75" s="76"/>
      <c r="B75" s="76"/>
      <c r="C75" s="76"/>
      <c r="D75" s="78"/>
      <c r="E75" s="79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7"/>
    </row>
    <row r="76" spans="1:20" ht="13.8">
      <c r="A76" s="76"/>
      <c r="B76" s="76"/>
      <c r="C76" s="76"/>
      <c r="D76" s="78"/>
      <c r="E76" s="79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7"/>
    </row>
    <row r="77" spans="1:20" ht="13.8">
      <c r="A77" s="76"/>
      <c r="B77" s="76"/>
      <c r="C77" s="76"/>
      <c r="D77" s="78"/>
      <c r="E77" s="79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7"/>
    </row>
    <row r="78" spans="1:20" ht="13.8">
      <c r="A78" s="76"/>
      <c r="B78" s="76"/>
      <c r="C78" s="76"/>
      <c r="D78" s="78"/>
      <c r="E78" s="79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7"/>
    </row>
    <row r="79" spans="1:20" ht="13.8">
      <c r="A79" s="76"/>
      <c r="B79" s="76"/>
      <c r="C79" s="76"/>
      <c r="D79" s="78"/>
      <c r="E79" s="79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7"/>
    </row>
    <row r="80" spans="1:20" ht="13.8">
      <c r="A80" s="76"/>
      <c r="B80" s="76"/>
      <c r="C80" s="76"/>
      <c r="D80" s="78"/>
      <c r="E80" s="79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7"/>
    </row>
    <row r="81" spans="4:5">
      <c r="D81" s="13"/>
      <c r="E81" s="39"/>
    </row>
    <row r="82" spans="4:5">
      <c r="D82" s="13"/>
      <c r="E82" s="39"/>
    </row>
    <row r="83" spans="4:5">
      <c r="D83" s="13"/>
      <c r="E83" s="39"/>
    </row>
    <row r="84" spans="4:5">
      <c r="D84" s="13"/>
      <c r="E84" s="39"/>
    </row>
    <row r="85" spans="4:5">
      <c r="D85" s="13"/>
      <c r="E85" s="39"/>
    </row>
    <row r="86" spans="4:5">
      <c r="D86" s="13"/>
      <c r="E86" s="39"/>
    </row>
    <row r="87" spans="4:5">
      <c r="D87" s="13"/>
      <c r="E87" s="39"/>
    </row>
    <row r="88" spans="4:5">
      <c r="D88" s="13"/>
      <c r="E88" s="39"/>
    </row>
    <row r="89" spans="4:5">
      <c r="D89" s="13"/>
      <c r="E89" s="39"/>
    </row>
    <row r="90" spans="4:5">
      <c r="D90" s="13"/>
      <c r="E90" s="39"/>
    </row>
    <row r="91" spans="4:5">
      <c r="D91" s="13"/>
      <c r="E91" s="39"/>
    </row>
    <row r="92" spans="4:5">
      <c r="D92" s="13"/>
      <c r="E92" s="39"/>
    </row>
    <row r="93" spans="4:5">
      <c r="D93" s="13"/>
      <c r="E93" s="39"/>
    </row>
    <row r="94" spans="4:5">
      <c r="D94" s="13"/>
      <c r="E94" s="39"/>
    </row>
    <row r="95" spans="4:5">
      <c r="D95" s="13"/>
      <c r="E95" s="39"/>
    </row>
    <row r="96" spans="4:5">
      <c r="D96" s="13"/>
      <c r="E96" s="39"/>
    </row>
    <row r="97" spans="4:5">
      <c r="D97" s="13"/>
      <c r="E97" s="39"/>
    </row>
    <row r="98" spans="4:5">
      <c r="D98" s="13"/>
      <c r="E98" s="39"/>
    </row>
    <row r="99" spans="4:5">
      <c r="D99" s="13"/>
      <c r="E99" s="39"/>
    </row>
    <row r="100" spans="4:5">
      <c r="D100" s="13"/>
      <c r="E100" s="39"/>
    </row>
    <row r="101" spans="4:5">
      <c r="D101" s="13"/>
      <c r="E101" s="39"/>
    </row>
    <row r="102" spans="4:5">
      <c r="D102" s="13"/>
      <c r="E102" s="39"/>
    </row>
    <row r="103" spans="4:5">
      <c r="D103" s="13"/>
      <c r="E103" s="39"/>
    </row>
    <row r="104" spans="4:5">
      <c r="D104" s="13"/>
      <c r="E104" s="39"/>
    </row>
    <row r="105" spans="4:5">
      <c r="D105" s="13"/>
      <c r="E105" s="39"/>
    </row>
    <row r="106" spans="4:5">
      <c r="D106" s="13"/>
      <c r="E106" s="39"/>
    </row>
    <row r="107" spans="4:5">
      <c r="D107" s="13"/>
      <c r="E107" s="39"/>
    </row>
    <row r="108" spans="4:5">
      <c r="D108" s="13"/>
      <c r="E108" s="39"/>
    </row>
    <row r="109" spans="4:5">
      <c r="D109" s="13"/>
      <c r="E109" s="39"/>
    </row>
    <row r="110" spans="4:5">
      <c r="D110" s="13"/>
      <c r="E110" s="39"/>
    </row>
    <row r="111" spans="4:5">
      <c r="D111" s="13"/>
      <c r="E111" s="39"/>
    </row>
    <row r="112" spans="4:5">
      <c r="D112" s="13"/>
      <c r="E112" s="39"/>
    </row>
    <row r="113" spans="4:5">
      <c r="D113" s="13"/>
      <c r="E113" s="39"/>
    </row>
    <row r="114" spans="4:5">
      <c r="D114" s="13"/>
      <c r="E114" s="39"/>
    </row>
    <row r="115" spans="4:5">
      <c r="D115" s="13"/>
      <c r="E115" s="39"/>
    </row>
    <row r="116" spans="4:5">
      <c r="D116" s="13"/>
      <c r="E116" s="39"/>
    </row>
    <row r="117" spans="4:5">
      <c r="D117" s="13"/>
      <c r="E117" s="39"/>
    </row>
    <row r="118" spans="4:5">
      <c r="D118" s="13"/>
      <c r="E118" s="39"/>
    </row>
    <row r="119" spans="4:5">
      <c r="D119" s="13"/>
      <c r="E119" s="39"/>
    </row>
    <row r="120" spans="4:5">
      <c r="D120" s="13"/>
      <c r="E120" s="39"/>
    </row>
    <row r="121" spans="4:5">
      <c r="D121" s="13"/>
      <c r="E121" s="39"/>
    </row>
    <row r="122" spans="4:5">
      <c r="D122" s="13"/>
      <c r="E122" s="39"/>
    </row>
    <row r="123" spans="4:5">
      <c r="D123" s="13"/>
      <c r="E123" s="39"/>
    </row>
    <row r="124" spans="4:5">
      <c r="D124" s="13"/>
      <c r="E124" s="39"/>
    </row>
    <row r="125" spans="4:5">
      <c r="D125" s="13"/>
      <c r="E125" s="39"/>
    </row>
    <row r="126" spans="4:5">
      <c r="D126" s="13"/>
      <c r="E126" s="39"/>
    </row>
    <row r="127" spans="4:5">
      <c r="D127" s="13"/>
      <c r="E127" s="39"/>
    </row>
    <row r="128" spans="4:5">
      <c r="D128" s="13"/>
      <c r="E128" s="39"/>
    </row>
    <row r="129" spans="4:5">
      <c r="D129" s="13"/>
      <c r="E129" s="39"/>
    </row>
    <row r="130" spans="4:5">
      <c r="D130" s="13"/>
      <c r="E130" s="39"/>
    </row>
    <row r="131" spans="4:5">
      <c r="D131" s="13"/>
      <c r="E131" s="39"/>
    </row>
    <row r="132" spans="4:5">
      <c r="D132" s="13"/>
      <c r="E132" s="39"/>
    </row>
    <row r="133" spans="4:5">
      <c r="D133" s="13"/>
      <c r="E133" s="39"/>
    </row>
    <row r="134" spans="4:5">
      <c r="D134" s="13"/>
      <c r="E134" s="39"/>
    </row>
    <row r="135" spans="4:5">
      <c r="D135" s="13"/>
      <c r="E135" s="39"/>
    </row>
    <row r="136" spans="4:5">
      <c r="D136" s="13"/>
      <c r="E136" s="39"/>
    </row>
    <row r="137" spans="4:5">
      <c r="D137" s="13"/>
      <c r="E137" s="39"/>
    </row>
    <row r="138" spans="4:5">
      <c r="D138" s="13"/>
      <c r="E138" s="39"/>
    </row>
    <row r="139" spans="4:5">
      <c r="D139" s="13"/>
      <c r="E139" s="39"/>
    </row>
    <row r="140" spans="4:5">
      <c r="D140" s="13"/>
      <c r="E140" s="39"/>
    </row>
    <row r="141" spans="4:5">
      <c r="D141" s="13"/>
      <c r="E141" s="39"/>
    </row>
    <row r="142" spans="4:5">
      <c r="D142" s="13"/>
      <c r="E142" s="39"/>
    </row>
    <row r="143" spans="4:5">
      <c r="D143" s="13"/>
      <c r="E143" s="39"/>
    </row>
    <row r="144" spans="4:5">
      <c r="D144" s="13"/>
      <c r="E144" s="39"/>
    </row>
    <row r="145" spans="4:5">
      <c r="D145" s="13"/>
      <c r="E145" s="39"/>
    </row>
    <row r="146" spans="4:5">
      <c r="D146" s="13"/>
      <c r="E146" s="39"/>
    </row>
    <row r="147" spans="4:5">
      <c r="D147" s="13"/>
      <c r="E147" s="39"/>
    </row>
    <row r="148" spans="4:5">
      <c r="D148" s="13"/>
      <c r="E148" s="39"/>
    </row>
    <row r="149" spans="4:5">
      <c r="D149" s="13"/>
      <c r="E149" s="39"/>
    </row>
    <row r="150" spans="4:5">
      <c r="D150" s="13"/>
      <c r="E150" s="39"/>
    </row>
    <row r="151" spans="4:5">
      <c r="D151" s="13"/>
      <c r="E151" s="39"/>
    </row>
    <row r="152" spans="4:5">
      <c r="D152" s="13"/>
      <c r="E152" s="39"/>
    </row>
    <row r="153" spans="4:5">
      <c r="D153" s="13"/>
      <c r="E153" s="39"/>
    </row>
    <row r="154" spans="4:5">
      <c r="D154" s="13"/>
      <c r="E154" s="39"/>
    </row>
    <row r="155" spans="4:5">
      <c r="D155" s="13"/>
      <c r="E155" s="39"/>
    </row>
    <row r="156" spans="4:5">
      <c r="D156" s="13"/>
      <c r="E156" s="39"/>
    </row>
    <row r="157" spans="4:5">
      <c r="D157" s="13"/>
      <c r="E157" s="39"/>
    </row>
    <row r="158" spans="4:5">
      <c r="D158" s="13"/>
      <c r="E158" s="39"/>
    </row>
    <row r="159" spans="4:5">
      <c r="D159" s="13"/>
      <c r="E159" s="39"/>
    </row>
    <row r="160" spans="4:5">
      <c r="D160" s="13"/>
      <c r="E160" s="39"/>
    </row>
    <row r="161" spans="4:5">
      <c r="D161" s="13"/>
      <c r="E161" s="39"/>
    </row>
    <row r="162" spans="4:5">
      <c r="D162" s="13"/>
      <c r="E162" s="39"/>
    </row>
    <row r="163" spans="4:5">
      <c r="D163" s="13"/>
      <c r="E163" s="39"/>
    </row>
    <row r="164" spans="4:5">
      <c r="D164" s="13"/>
      <c r="E164" s="39"/>
    </row>
    <row r="165" spans="4:5">
      <c r="D165" s="13"/>
      <c r="E165" s="39"/>
    </row>
    <row r="166" spans="4:5">
      <c r="D166" s="13"/>
      <c r="E166" s="39"/>
    </row>
    <row r="167" spans="4:5">
      <c r="D167" s="13"/>
      <c r="E167" s="39"/>
    </row>
    <row r="168" spans="4:5">
      <c r="D168" s="13"/>
      <c r="E168" s="39"/>
    </row>
    <row r="169" spans="4:5">
      <c r="D169" s="13"/>
      <c r="E169" s="39"/>
    </row>
    <row r="170" spans="4:5">
      <c r="D170" s="13"/>
      <c r="E170" s="39"/>
    </row>
    <row r="171" spans="4:5">
      <c r="D171" s="13"/>
      <c r="E171" s="39"/>
    </row>
    <row r="172" spans="4:5">
      <c r="D172" s="13"/>
      <c r="E172" s="39"/>
    </row>
    <row r="173" spans="4:5">
      <c r="D173" s="13"/>
      <c r="E173" s="39"/>
    </row>
    <row r="174" spans="4:5">
      <c r="D174" s="13"/>
      <c r="E174" s="39"/>
    </row>
    <row r="175" spans="4:5">
      <c r="D175" s="13"/>
      <c r="E175" s="39"/>
    </row>
    <row r="176" spans="4:5">
      <c r="D176" s="13"/>
      <c r="E176" s="39"/>
    </row>
    <row r="177" spans="4:5">
      <c r="D177" s="13"/>
      <c r="E177" s="39"/>
    </row>
    <row r="178" spans="4:5">
      <c r="D178" s="13"/>
      <c r="E178" s="39"/>
    </row>
    <row r="179" spans="4:5">
      <c r="D179" s="13"/>
      <c r="E179" s="39"/>
    </row>
    <row r="180" spans="4:5">
      <c r="D180" s="13"/>
      <c r="E180" s="39"/>
    </row>
    <row r="181" spans="4:5">
      <c r="D181" s="13"/>
      <c r="E181" s="39"/>
    </row>
    <row r="182" spans="4:5">
      <c r="D182" s="13"/>
      <c r="E182" s="39"/>
    </row>
    <row r="183" spans="4:5">
      <c r="D183" s="13"/>
      <c r="E183" s="39"/>
    </row>
    <row r="184" spans="4:5">
      <c r="D184" s="13"/>
      <c r="E184" s="39"/>
    </row>
    <row r="185" spans="4:5">
      <c r="D185" s="13"/>
      <c r="E185" s="39"/>
    </row>
    <row r="186" spans="4:5">
      <c r="D186" s="13"/>
      <c r="E186" s="39"/>
    </row>
    <row r="187" spans="4:5">
      <c r="D187" s="13"/>
      <c r="E187" s="39"/>
    </row>
    <row r="188" spans="4:5">
      <c r="D188" s="13"/>
      <c r="E188" s="39"/>
    </row>
    <row r="189" spans="4:5">
      <c r="D189" s="13"/>
      <c r="E189" s="39"/>
    </row>
    <row r="190" spans="4:5">
      <c r="D190" s="13"/>
      <c r="E190" s="39"/>
    </row>
    <row r="191" spans="4:5">
      <c r="D191" s="13"/>
      <c r="E191" s="39"/>
    </row>
    <row r="192" spans="4:5">
      <c r="D192" s="13"/>
      <c r="E192" s="39"/>
    </row>
    <row r="193" spans="4:5">
      <c r="D193" s="13"/>
      <c r="E193" s="39"/>
    </row>
    <row r="194" spans="4:5">
      <c r="D194" s="13"/>
      <c r="E194" s="39"/>
    </row>
    <row r="195" spans="4:5">
      <c r="D195" s="13"/>
      <c r="E195" s="39"/>
    </row>
    <row r="196" spans="4:5">
      <c r="D196" s="13"/>
      <c r="E196" s="39"/>
    </row>
    <row r="197" spans="4:5">
      <c r="D197" s="13"/>
      <c r="E197" s="39"/>
    </row>
    <row r="198" spans="4:5">
      <c r="D198" s="13"/>
      <c r="E198" s="39"/>
    </row>
    <row r="199" spans="4:5">
      <c r="D199" s="13"/>
      <c r="E199" s="39"/>
    </row>
    <row r="200" spans="4:5">
      <c r="D200" s="13"/>
      <c r="E200" s="39"/>
    </row>
    <row r="201" spans="4:5">
      <c r="D201" s="13"/>
      <c r="E201" s="39"/>
    </row>
    <row r="202" spans="4:5">
      <c r="D202" s="13"/>
      <c r="E202" s="39"/>
    </row>
    <row r="203" spans="4:5">
      <c r="D203" s="13"/>
      <c r="E203" s="39"/>
    </row>
    <row r="204" spans="4:5">
      <c r="D204" s="13"/>
      <c r="E204" s="39"/>
    </row>
    <row r="205" spans="4:5">
      <c r="D205" s="13"/>
      <c r="E205" s="39"/>
    </row>
    <row r="206" spans="4:5">
      <c r="D206" s="13"/>
      <c r="E206" s="39"/>
    </row>
    <row r="207" spans="4:5">
      <c r="D207" s="13"/>
      <c r="E207" s="39"/>
    </row>
    <row r="208" spans="4:5">
      <c r="D208" s="13"/>
      <c r="E208" s="39"/>
    </row>
    <row r="209" spans="4:5">
      <c r="D209" s="13"/>
      <c r="E209" s="39"/>
    </row>
    <row r="210" spans="4:5">
      <c r="D210" s="13"/>
      <c r="E210" s="39"/>
    </row>
    <row r="211" spans="4:5">
      <c r="D211" s="13"/>
      <c r="E211" s="39"/>
    </row>
    <row r="212" spans="4:5">
      <c r="D212" s="13"/>
      <c r="E212" s="39"/>
    </row>
    <row r="213" spans="4:5">
      <c r="D213" s="13"/>
      <c r="E213" s="39"/>
    </row>
    <row r="214" spans="4:5">
      <c r="D214" s="13"/>
      <c r="E214" s="39"/>
    </row>
    <row r="215" spans="4:5">
      <c r="D215" s="13"/>
      <c r="E215" s="39"/>
    </row>
    <row r="216" spans="4:5">
      <c r="D216" s="13"/>
      <c r="E216" s="39"/>
    </row>
    <row r="217" spans="4:5">
      <c r="D217" s="13"/>
      <c r="E217" s="39"/>
    </row>
    <row r="218" spans="4:5">
      <c r="D218" s="13"/>
      <c r="E218" s="39"/>
    </row>
    <row r="219" spans="4:5">
      <c r="D219" s="13"/>
      <c r="E219" s="39"/>
    </row>
    <row r="220" spans="4:5">
      <c r="D220" s="13"/>
      <c r="E220" s="39"/>
    </row>
  </sheetData>
  <mergeCells count="1">
    <mergeCell ref="A4:T4"/>
  </mergeCells>
  <phoneticPr fontId="0" type="noConversion"/>
  <printOptions horizontalCentered="1"/>
  <pageMargins left="0.95" right="0.5" top="1" bottom="0.5" header="0.5" footer="0.5"/>
  <pageSetup scale="66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U169"/>
  <sheetViews>
    <sheetView showGridLines="0" tabSelected="1" zoomScale="85" zoomScaleNormal="85" zoomScaleSheetLayoutView="80" workbookViewId="0"/>
  </sheetViews>
  <sheetFormatPr defaultColWidth="9.6640625" defaultRowHeight="15.6"/>
  <cols>
    <col min="1" max="1" width="4.33203125" style="21" bestFit="1" customWidth="1"/>
    <col min="2" max="2" width="3.88671875" style="21" customWidth="1"/>
    <col min="3" max="3" width="28.21875" style="21" customWidth="1"/>
    <col min="4" max="4" width="7" style="21" customWidth="1"/>
    <col min="5" max="5" width="14.33203125" style="21" bestFit="1" customWidth="1"/>
    <col min="6" max="6" width="16.44140625" style="21" bestFit="1" customWidth="1"/>
    <col min="7" max="7" width="8" style="40" customWidth="1"/>
    <col min="8" max="8" width="8.88671875" style="20" bestFit="1" customWidth="1"/>
    <col min="9" max="9" width="7.77734375" style="40" customWidth="1"/>
    <col min="10" max="10" width="10.44140625" style="20" bestFit="1" customWidth="1"/>
    <col min="11" max="11" width="1.33203125" style="26" customWidth="1"/>
    <col min="12" max="12" width="9.44140625" style="26" bestFit="1" customWidth="1"/>
    <col min="13" max="13" width="1.6640625" style="26" customWidth="1"/>
    <col min="14" max="14" width="13.33203125" style="21" bestFit="1" customWidth="1"/>
    <col min="15" max="15" width="2.77734375" style="26" customWidth="1"/>
    <col min="16" max="16" width="10.88671875" style="21" bestFit="1" customWidth="1"/>
    <col min="17" max="17" width="8.109375" style="21" customWidth="1"/>
    <col min="18" max="18" width="8.21875" style="21" bestFit="1" customWidth="1"/>
    <col min="19" max="16384" width="9.6640625" style="21"/>
  </cols>
  <sheetData>
    <row r="1" spans="1:21">
      <c r="A1" s="89"/>
      <c r="B1" s="89"/>
      <c r="C1" s="153"/>
      <c r="D1" s="153"/>
      <c r="E1" s="153"/>
      <c r="F1" s="153"/>
      <c r="G1" s="132"/>
      <c r="H1" s="300"/>
      <c r="I1" s="132"/>
      <c r="J1" s="300"/>
      <c r="K1" s="113"/>
      <c r="L1" s="113"/>
      <c r="M1" s="113"/>
      <c r="N1" s="184" t="s">
        <v>191</v>
      </c>
      <c r="P1" s="217"/>
      <c r="Q1" s="217"/>
      <c r="R1" s="217"/>
    </row>
    <row r="2" spans="1:21">
      <c r="A2" s="97" t="str">
        <f>CONCATENATE(COMPANY,"-",JURISDICTION)</f>
        <v>Atmos Energy Corporation-Kentucky</v>
      </c>
      <c r="B2" s="114"/>
      <c r="C2" s="301"/>
      <c r="D2" s="301"/>
      <c r="E2" s="301"/>
      <c r="F2" s="301"/>
      <c r="G2" s="133"/>
      <c r="H2" s="301"/>
      <c r="I2" s="133"/>
      <c r="J2" s="301"/>
      <c r="K2" s="115"/>
      <c r="L2" s="115"/>
      <c r="M2" s="115"/>
      <c r="N2" s="302"/>
      <c r="O2" s="27"/>
      <c r="P2" s="217"/>
      <c r="Q2" s="216"/>
      <c r="R2" s="216"/>
      <c r="S2" s="22"/>
      <c r="T2" s="22"/>
      <c r="U2" s="22"/>
    </row>
    <row r="3" spans="1:21">
      <c r="A3" s="98" t="s">
        <v>90</v>
      </c>
      <c r="B3" s="114"/>
      <c r="C3" s="301"/>
      <c r="D3" s="301"/>
      <c r="E3" s="301"/>
      <c r="F3" s="301"/>
      <c r="G3" s="133"/>
      <c r="H3" s="301"/>
      <c r="I3" s="133"/>
      <c r="J3" s="301"/>
      <c r="K3" s="115"/>
      <c r="L3" s="115"/>
      <c r="M3" s="115"/>
      <c r="N3" s="301"/>
      <c r="O3" s="27"/>
      <c r="P3" s="217"/>
      <c r="Q3" s="216"/>
      <c r="R3" s="216"/>
      <c r="S3" s="22"/>
      <c r="T3" s="22"/>
      <c r="U3" s="22"/>
    </row>
    <row r="4" spans="1:21">
      <c r="A4" s="99" t="str">
        <f>"For Forecast Test Year Ended  "&amp;TEXT(ATTR_YEAR, "mmmm dd, yyyy")</f>
        <v>For Forecast Test Year Ended  March 31, 2020</v>
      </c>
      <c r="B4" s="114"/>
      <c r="C4" s="301"/>
      <c r="D4" s="301"/>
      <c r="E4" s="301"/>
      <c r="F4" s="301"/>
      <c r="G4" s="133"/>
      <c r="H4" s="301"/>
      <c r="I4" s="133"/>
      <c r="J4" s="301"/>
      <c r="K4" s="115"/>
      <c r="L4" s="115"/>
      <c r="M4" s="115"/>
      <c r="N4" s="301"/>
      <c r="O4" s="27"/>
      <c r="P4" s="217"/>
      <c r="Q4" s="216"/>
      <c r="R4" s="216"/>
      <c r="S4" s="22"/>
      <c r="T4" s="22"/>
      <c r="U4" s="22"/>
    </row>
    <row r="5" spans="1:21">
      <c r="A5" s="99"/>
      <c r="B5" s="114"/>
      <c r="C5" s="301"/>
      <c r="D5" s="301"/>
      <c r="E5" s="301"/>
      <c r="F5" s="301"/>
      <c r="G5" s="133"/>
      <c r="H5" s="301"/>
      <c r="I5" s="133"/>
      <c r="J5" s="301"/>
      <c r="K5" s="115"/>
      <c r="L5" s="115"/>
      <c r="M5" s="115"/>
      <c r="N5" s="301"/>
      <c r="O5" s="27"/>
      <c r="P5" s="217"/>
      <c r="Q5" s="216"/>
      <c r="R5" s="216"/>
      <c r="S5" s="22"/>
      <c r="T5" s="22"/>
      <c r="U5" s="22"/>
    </row>
    <row r="6" spans="1:21">
      <c r="A6" s="116"/>
      <c r="B6" s="116"/>
      <c r="C6" s="131"/>
      <c r="D6" s="131"/>
      <c r="E6" s="131"/>
      <c r="F6" s="131"/>
      <c r="G6" s="134"/>
      <c r="H6" s="186"/>
      <c r="I6" s="134"/>
      <c r="J6" s="186"/>
      <c r="K6" s="117"/>
      <c r="L6" s="117"/>
      <c r="M6" s="117"/>
      <c r="N6" s="131"/>
      <c r="O6" s="28"/>
      <c r="P6" s="217"/>
      <c r="Q6" s="216"/>
      <c r="R6" s="216"/>
      <c r="S6" s="22"/>
      <c r="T6" s="22"/>
      <c r="U6" s="22"/>
    </row>
    <row r="7" spans="1:21" s="26" customFormat="1">
      <c r="A7" s="117"/>
      <c r="B7" s="118"/>
      <c r="C7" s="118"/>
      <c r="D7" s="118"/>
      <c r="E7" s="118"/>
      <c r="F7" s="119" t="s">
        <v>86</v>
      </c>
      <c r="G7" s="135"/>
      <c r="H7" s="119"/>
      <c r="I7" s="135"/>
      <c r="J7" s="119" t="s">
        <v>2</v>
      </c>
      <c r="K7" s="118"/>
      <c r="L7" s="118"/>
      <c r="M7" s="118"/>
      <c r="N7" s="119" t="s">
        <v>122</v>
      </c>
      <c r="O7" s="29"/>
      <c r="Q7" s="28"/>
      <c r="R7" s="28"/>
      <c r="S7" s="28"/>
      <c r="T7" s="28"/>
      <c r="U7" s="28"/>
    </row>
    <row r="8" spans="1:21" s="26" customFormat="1">
      <c r="A8" s="120" t="s">
        <v>121</v>
      </c>
      <c r="B8" s="118"/>
      <c r="C8" s="118"/>
      <c r="D8" s="118"/>
      <c r="E8" s="119" t="s">
        <v>48</v>
      </c>
      <c r="F8" s="121" t="s">
        <v>94</v>
      </c>
      <c r="G8" s="136"/>
      <c r="H8" s="119" t="s">
        <v>3</v>
      </c>
      <c r="I8" s="136"/>
      <c r="J8" s="119" t="s">
        <v>50</v>
      </c>
      <c r="K8" s="119"/>
      <c r="L8" s="119" t="s">
        <v>51</v>
      </c>
      <c r="M8" s="119"/>
      <c r="N8" s="122" t="s">
        <v>127</v>
      </c>
      <c r="O8" s="30"/>
      <c r="Q8" s="28"/>
      <c r="R8" s="28"/>
      <c r="S8" s="28"/>
      <c r="T8" s="28"/>
      <c r="U8" s="28"/>
    </row>
    <row r="9" spans="1:21" s="26" customFormat="1">
      <c r="A9" s="123" t="s">
        <v>123</v>
      </c>
      <c r="B9" s="124" t="s">
        <v>124</v>
      </c>
      <c r="C9" s="124"/>
      <c r="D9" s="124"/>
      <c r="E9" s="125" t="s">
        <v>49</v>
      </c>
      <c r="F9" s="126" t="s">
        <v>91</v>
      </c>
      <c r="G9" s="137"/>
      <c r="H9" s="125" t="s">
        <v>136</v>
      </c>
      <c r="I9" s="137"/>
      <c r="J9" s="125" t="s">
        <v>136</v>
      </c>
      <c r="K9" s="125"/>
      <c r="L9" s="126" t="s">
        <v>93</v>
      </c>
      <c r="M9" s="125"/>
      <c r="N9" s="126" t="s">
        <v>92</v>
      </c>
      <c r="O9" s="30"/>
      <c r="Q9" s="28"/>
      <c r="R9" s="28"/>
      <c r="S9" s="28"/>
      <c r="T9" s="28"/>
      <c r="U9" s="28"/>
    </row>
    <row r="10" spans="1:21">
      <c r="A10" s="116"/>
      <c r="B10" s="114" t="s">
        <v>128</v>
      </c>
      <c r="C10" s="301"/>
      <c r="D10" s="301"/>
      <c r="E10" s="186" t="s">
        <v>129</v>
      </c>
      <c r="F10" s="303" t="s">
        <v>84</v>
      </c>
      <c r="G10" s="138"/>
      <c r="H10" s="304" t="s">
        <v>131</v>
      </c>
      <c r="I10" s="120"/>
      <c r="J10" s="186" t="s">
        <v>132</v>
      </c>
      <c r="K10" s="120"/>
      <c r="L10" s="304" t="s">
        <v>133</v>
      </c>
      <c r="M10" s="120"/>
      <c r="N10" s="304" t="s">
        <v>134</v>
      </c>
      <c r="O10" s="31"/>
      <c r="P10" s="217"/>
      <c r="Q10" s="216"/>
      <c r="R10" s="216"/>
      <c r="S10" s="22"/>
      <c r="T10" s="22"/>
      <c r="U10" s="22"/>
    </row>
    <row r="11" spans="1:21">
      <c r="A11" s="116"/>
      <c r="B11" s="116"/>
      <c r="C11" s="131"/>
      <c r="D11" s="131"/>
      <c r="E11" s="131"/>
      <c r="F11" s="131"/>
      <c r="G11" s="134"/>
      <c r="H11" s="186"/>
      <c r="I11" s="134"/>
      <c r="J11" s="186"/>
      <c r="K11" s="117"/>
      <c r="L11" s="117"/>
      <c r="M11" s="117"/>
      <c r="N11" s="131"/>
      <c r="O11" s="28"/>
      <c r="P11" s="217"/>
      <c r="Q11" s="216"/>
      <c r="R11" s="216"/>
      <c r="S11" s="22"/>
      <c r="T11" s="22"/>
      <c r="U11" s="22"/>
    </row>
    <row r="12" spans="1:21">
      <c r="A12" s="112">
        <f t="shared" ref="A12" si="0">1+A11</f>
        <v>1</v>
      </c>
      <c r="B12" s="89" t="s">
        <v>80</v>
      </c>
      <c r="C12" s="153"/>
      <c r="D12" s="153"/>
      <c r="E12" s="153"/>
      <c r="F12" s="153"/>
      <c r="G12" s="132"/>
      <c r="H12" s="300"/>
      <c r="I12" s="132"/>
      <c r="J12" s="300"/>
      <c r="K12" s="113"/>
      <c r="L12" s="113"/>
      <c r="M12" s="113"/>
      <c r="N12" s="153"/>
      <c r="P12" s="305"/>
      <c r="Q12" s="305"/>
      <c r="R12" s="305"/>
    </row>
    <row r="13" spans="1:21">
      <c r="A13" s="112">
        <v>2</v>
      </c>
      <c r="B13" s="89"/>
      <c r="C13" s="131" t="s">
        <v>135</v>
      </c>
      <c r="D13" s="131"/>
      <c r="E13" s="306">
        <f>[2]C.1!$J$18</f>
        <v>78382354.15325588</v>
      </c>
      <c r="F13" s="117">
        <f>ROUND(E13/365,0)</f>
        <v>214746</v>
      </c>
      <c r="G13" s="134" t="s">
        <v>208</v>
      </c>
      <c r="H13" s="127">
        <f>'ATO-CWC2'!$C$19</f>
        <v>40.82</v>
      </c>
      <c r="I13" s="134" t="s">
        <v>209</v>
      </c>
      <c r="J13" s="127">
        <f>'ATO-CWC3'!L135</f>
        <v>39.479999999999997</v>
      </c>
      <c r="K13" s="117"/>
      <c r="L13" s="128">
        <f>H13-J13</f>
        <v>1.3400000000000034</v>
      </c>
      <c r="M13" s="117"/>
      <c r="N13" s="117">
        <f>L13*F13</f>
        <v>287759.64000000071</v>
      </c>
      <c r="O13" s="28"/>
      <c r="P13" s="307"/>
      <c r="Q13" s="308"/>
      <c r="R13" s="308"/>
      <c r="S13" s="22"/>
      <c r="T13" s="22"/>
      <c r="U13" s="22"/>
    </row>
    <row r="14" spans="1:21">
      <c r="A14" s="112">
        <v>3</v>
      </c>
      <c r="B14" s="116"/>
      <c r="C14" s="131"/>
      <c r="D14" s="131"/>
      <c r="E14" s="131"/>
      <c r="F14" s="131"/>
      <c r="G14" s="134"/>
      <c r="H14" s="127"/>
      <c r="I14" s="134"/>
      <c r="J14" s="186"/>
      <c r="K14" s="117"/>
      <c r="L14" s="117"/>
      <c r="M14" s="117"/>
      <c r="N14" s="131"/>
      <c r="O14" s="28"/>
      <c r="P14" s="307"/>
      <c r="Q14" s="308"/>
      <c r="R14" s="216"/>
      <c r="S14" s="22"/>
      <c r="T14" s="22"/>
      <c r="U14" s="22"/>
    </row>
    <row r="15" spans="1:21">
      <c r="A15" s="112">
        <v>4</v>
      </c>
      <c r="B15" s="89" t="s">
        <v>46</v>
      </c>
      <c r="C15" s="153"/>
      <c r="D15" s="153"/>
      <c r="E15" s="153"/>
      <c r="F15" s="153"/>
      <c r="G15" s="132"/>
      <c r="H15" s="309"/>
      <c r="I15" s="132"/>
      <c r="J15" s="300"/>
      <c r="K15" s="113"/>
      <c r="L15" s="113"/>
      <c r="M15" s="113"/>
      <c r="N15" s="153"/>
      <c r="P15" s="310"/>
      <c r="Q15" s="308"/>
      <c r="R15" s="217"/>
    </row>
    <row r="16" spans="1:21">
      <c r="A16" s="112">
        <v>5</v>
      </c>
      <c r="B16" s="89"/>
      <c r="C16" s="131" t="s">
        <v>159</v>
      </c>
      <c r="D16" s="131"/>
      <c r="E16" s="131">
        <f>'[3]O&amp;M Comparison'!$P$6</f>
        <v>10802618.871579017</v>
      </c>
      <c r="F16" s="117">
        <f>ROUND(E16/365,0)</f>
        <v>29596</v>
      </c>
      <c r="G16" s="134" t="s">
        <v>208</v>
      </c>
      <c r="H16" s="127">
        <f>'ATO-CWC2'!$C$19</f>
        <v>40.82</v>
      </c>
      <c r="I16" s="134" t="s">
        <v>210</v>
      </c>
      <c r="J16" s="127">
        <f>'ATO-CWC4'!I59</f>
        <v>14.08</v>
      </c>
      <c r="K16" s="117"/>
      <c r="L16" s="128">
        <f>H16-J16</f>
        <v>26.740000000000002</v>
      </c>
      <c r="M16" s="117"/>
      <c r="N16" s="117">
        <f>L16*F16</f>
        <v>791397.04</v>
      </c>
      <c r="O16" s="28"/>
      <c r="P16" s="307"/>
      <c r="Q16" s="308"/>
      <c r="R16" s="308"/>
      <c r="S16" s="22"/>
      <c r="T16" s="22"/>
      <c r="U16" s="22"/>
    </row>
    <row r="17" spans="1:21">
      <c r="A17" s="112">
        <v>6</v>
      </c>
      <c r="B17" s="89"/>
      <c r="C17" s="131" t="s">
        <v>160</v>
      </c>
      <c r="D17" s="131"/>
      <c r="E17" s="295">
        <f>E18-E16</f>
        <v>16422362.481138822</v>
      </c>
      <c r="F17" s="117">
        <f>ROUND(E17/365,0)</f>
        <v>44993</v>
      </c>
      <c r="G17" s="134" t="s">
        <v>208</v>
      </c>
      <c r="H17" s="127">
        <f>'ATO-CWC2'!$C$19</f>
        <v>40.82</v>
      </c>
      <c r="I17" s="134" t="s">
        <v>211</v>
      </c>
      <c r="J17" s="129">
        <f ca="1">'ATO-CWC5'!E15</f>
        <v>28.330000000000002</v>
      </c>
      <c r="K17" s="117"/>
      <c r="L17" s="128">
        <f ca="1">H17-J17</f>
        <v>12.489999999999998</v>
      </c>
      <c r="M17" s="117"/>
      <c r="N17" s="295">
        <f ca="1">L17*F17</f>
        <v>561962.56999999995</v>
      </c>
      <c r="O17" s="28"/>
      <c r="P17" s="307"/>
      <c r="Q17" s="308"/>
      <c r="R17" s="308"/>
      <c r="S17" s="22"/>
      <c r="T17" s="22"/>
      <c r="U17" s="22"/>
    </row>
    <row r="18" spans="1:21">
      <c r="A18" s="112">
        <v>7</v>
      </c>
      <c r="B18" s="89" t="s">
        <v>79</v>
      </c>
      <c r="C18" s="153"/>
      <c r="D18" s="153"/>
      <c r="E18" s="131">
        <f>'[3]O&amp;M Comparison'!$P$34</f>
        <v>27224981.352717839</v>
      </c>
      <c r="F18" s="131"/>
      <c r="G18" s="132"/>
      <c r="H18" s="309"/>
      <c r="I18" s="132"/>
      <c r="J18" s="300"/>
      <c r="K18" s="113"/>
      <c r="L18" s="113"/>
      <c r="M18" s="113"/>
      <c r="N18" s="131">
        <f ca="1">SUM(N16:N17)</f>
        <v>1353359.6099999999</v>
      </c>
      <c r="P18" s="310"/>
      <c r="Q18" s="308"/>
      <c r="R18" s="217"/>
      <c r="T18" s="22"/>
      <c r="U18" s="22"/>
    </row>
    <row r="19" spans="1:21">
      <c r="A19" s="112">
        <v>8</v>
      </c>
      <c r="B19" s="89"/>
      <c r="C19" s="131"/>
      <c r="D19" s="131"/>
      <c r="E19" s="153"/>
      <c r="F19" s="153"/>
      <c r="G19" s="134"/>
      <c r="H19" s="127"/>
      <c r="I19" s="134"/>
      <c r="J19" s="186"/>
      <c r="K19" s="117"/>
      <c r="L19" s="117"/>
      <c r="M19" s="117"/>
      <c r="N19" s="153"/>
      <c r="O19" s="28"/>
      <c r="P19" s="307"/>
      <c r="Q19" s="308"/>
      <c r="R19" s="217"/>
      <c r="S19" s="22"/>
    </row>
    <row r="20" spans="1:21">
      <c r="A20" s="112">
        <v>9</v>
      </c>
      <c r="B20" s="116" t="s">
        <v>47</v>
      </c>
      <c r="C20" s="131"/>
      <c r="D20" s="131"/>
      <c r="E20" s="131"/>
      <c r="F20" s="131"/>
      <c r="G20" s="134"/>
      <c r="H20" s="127"/>
      <c r="I20" s="134"/>
      <c r="J20" s="186"/>
      <c r="K20" s="117"/>
      <c r="L20" s="117"/>
      <c r="M20" s="117"/>
      <c r="N20" s="131"/>
      <c r="O20" s="28"/>
      <c r="P20" s="307"/>
      <c r="Q20" s="308"/>
      <c r="R20" s="217"/>
      <c r="S20" s="22"/>
      <c r="T20" s="22"/>
      <c r="U20" s="22"/>
    </row>
    <row r="21" spans="1:21">
      <c r="A21" s="112">
        <v>10</v>
      </c>
      <c r="B21" s="89"/>
      <c r="C21" s="131" t="s">
        <v>35</v>
      </c>
      <c r="D21" s="131"/>
      <c r="E21" s="117">
        <f>'[2]C.2.3 F'!$O$17</f>
        <v>5910121.8245068332</v>
      </c>
      <c r="F21" s="117">
        <f t="shared" ref="F21:F26" si="1">ROUND(E21/365,0)</f>
        <v>16192</v>
      </c>
      <c r="G21" s="134" t="s">
        <v>208</v>
      </c>
      <c r="H21" s="127">
        <f>'ATO-CWC2'!$C$19</f>
        <v>40.82</v>
      </c>
      <c r="I21" s="134" t="s">
        <v>212</v>
      </c>
      <c r="J21" s="129">
        <f>'ATO-CWC6'!$E$24</f>
        <v>305.63942577118434</v>
      </c>
      <c r="K21" s="117"/>
      <c r="L21" s="128">
        <f t="shared" ref="L21:L26" si="2">H21-J21</f>
        <v>-264.81942577118434</v>
      </c>
      <c r="M21" s="117"/>
      <c r="N21" s="117">
        <f t="shared" ref="N21:N26" si="3">L21*F21</f>
        <v>-4287956.1420870172</v>
      </c>
      <c r="O21" s="28"/>
      <c r="P21" s="307"/>
      <c r="Q21" s="308"/>
      <c r="R21" s="308"/>
      <c r="S21" s="22"/>
      <c r="T21" s="22"/>
      <c r="U21" s="22"/>
    </row>
    <row r="22" spans="1:21">
      <c r="A22" s="112">
        <v>11</v>
      </c>
      <c r="B22" s="89"/>
      <c r="C22" s="131" t="s">
        <v>257</v>
      </c>
      <c r="D22" s="131"/>
      <c r="E22" s="117">
        <f>'[2]C.2.3 F'!$O$19</f>
        <v>99098.54</v>
      </c>
      <c r="F22" s="117">
        <f t="shared" si="1"/>
        <v>272</v>
      </c>
      <c r="G22" s="134" t="s">
        <v>208</v>
      </c>
      <c r="H22" s="127">
        <f>'ATO-CWC2'!$C$19</f>
        <v>40.82</v>
      </c>
      <c r="I22" s="134" t="s">
        <v>212</v>
      </c>
      <c r="J22" s="129">
        <f>'ATO-CWC6'!E29</f>
        <v>60.369914482739155</v>
      </c>
      <c r="K22" s="117"/>
      <c r="L22" s="128">
        <f t="shared" si="2"/>
        <v>-19.549914482739155</v>
      </c>
      <c r="M22" s="117"/>
      <c r="N22" s="117">
        <f t="shared" si="3"/>
        <v>-5317.5767393050501</v>
      </c>
      <c r="O22" s="28"/>
      <c r="P22" s="307"/>
      <c r="Q22" s="308"/>
      <c r="R22" s="308"/>
      <c r="S22" s="22"/>
      <c r="T22" s="22"/>
      <c r="U22" s="22"/>
    </row>
    <row r="23" spans="1:21">
      <c r="A23" s="112">
        <v>12</v>
      </c>
      <c r="B23" s="89"/>
      <c r="C23" s="131" t="s">
        <v>78</v>
      </c>
      <c r="D23" s="131"/>
      <c r="E23" s="117">
        <f>SUM('[2]C.2.3 F'!$O$13:$O$16)</f>
        <v>355960.4768</v>
      </c>
      <c r="F23" s="117">
        <f t="shared" si="1"/>
        <v>975</v>
      </c>
      <c r="G23" s="134" t="s">
        <v>208</v>
      </c>
      <c r="H23" s="127">
        <f>'ATO-CWC2'!$C$19</f>
        <v>40.82</v>
      </c>
      <c r="I23" s="134" t="s">
        <v>212</v>
      </c>
      <c r="J23" s="129">
        <f>'ATO-CWC6'!$E$20</f>
        <v>83.625</v>
      </c>
      <c r="K23" s="117"/>
      <c r="L23" s="128">
        <f t="shared" si="2"/>
        <v>-42.805</v>
      </c>
      <c r="M23" s="117"/>
      <c r="N23" s="117">
        <f t="shared" si="3"/>
        <v>-41734.875</v>
      </c>
      <c r="O23" s="28"/>
      <c r="P23" s="307"/>
      <c r="Q23" s="308"/>
      <c r="R23" s="308"/>
      <c r="S23" s="22"/>
      <c r="T23" s="22"/>
      <c r="U23" s="22"/>
    </row>
    <row r="24" spans="1:21">
      <c r="A24" s="112">
        <v>13</v>
      </c>
      <c r="B24" s="89"/>
      <c r="C24" s="131" t="s">
        <v>254</v>
      </c>
      <c r="D24" s="131"/>
      <c r="E24" s="117">
        <f>[4]Summary!$D$224</f>
        <v>9703180.3300000001</v>
      </c>
      <c r="F24" s="117">
        <f t="shared" si="1"/>
        <v>26584</v>
      </c>
      <c r="G24" s="134" t="s">
        <v>208</v>
      </c>
      <c r="H24" s="127">
        <f>'ATO-CWC2'!$C$19</f>
        <v>40.82</v>
      </c>
      <c r="I24" s="134" t="s">
        <v>212</v>
      </c>
      <c r="J24" s="127">
        <f>'ATO-CWC6'!E31</f>
        <v>38.519952110381944</v>
      </c>
      <c r="K24" s="117"/>
      <c r="L24" s="128">
        <f t="shared" si="2"/>
        <v>2.3000478896180567</v>
      </c>
      <c r="M24" s="117"/>
      <c r="N24" s="117">
        <f t="shared" si="3"/>
        <v>61144.473097606417</v>
      </c>
      <c r="O24" s="28"/>
      <c r="P24" s="307"/>
      <c r="Q24" s="308"/>
      <c r="R24" s="308"/>
      <c r="S24" s="22"/>
      <c r="T24" s="22"/>
      <c r="U24" s="22"/>
    </row>
    <row r="25" spans="1:21">
      <c r="A25" s="112">
        <v>14</v>
      </c>
      <c r="B25" s="116"/>
      <c r="C25" s="131" t="s">
        <v>236</v>
      </c>
      <c r="D25" s="131"/>
      <c r="E25" s="117">
        <f>'[2]C.2.3 F'!$O$20</f>
        <v>339435.7316739115</v>
      </c>
      <c r="F25" s="117">
        <f t="shared" si="1"/>
        <v>930</v>
      </c>
      <c r="G25" s="134" t="s">
        <v>248</v>
      </c>
      <c r="H25" s="127">
        <v>0</v>
      </c>
      <c r="I25" s="134" t="s">
        <v>212</v>
      </c>
      <c r="J25" s="129">
        <f>'ATO-CWC6'!$E$35</f>
        <v>0</v>
      </c>
      <c r="K25" s="117"/>
      <c r="L25" s="128">
        <f t="shared" si="2"/>
        <v>0</v>
      </c>
      <c r="M25" s="117"/>
      <c r="N25" s="117">
        <f t="shared" si="3"/>
        <v>0</v>
      </c>
      <c r="O25" s="28"/>
      <c r="P25" s="307"/>
      <c r="Q25" s="308"/>
      <c r="R25" s="308"/>
      <c r="S25" s="22"/>
      <c r="T25" s="22"/>
      <c r="U25" s="22"/>
    </row>
    <row r="26" spans="1:21">
      <c r="A26" s="112">
        <v>15</v>
      </c>
      <c r="B26" s="89"/>
      <c r="C26" s="131" t="s">
        <v>163</v>
      </c>
      <c r="D26" s="131"/>
      <c r="E26" s="117">
        <f>'[2]C.2.3 F'!$O$18</f>
        <v>137062</v>
      </c>
      <c r="F26" s="117">
        <f t="shared" si="1"/>
        <v>376</v>
      </c>
      <c r="G26" s="134" t="s">
        <v>208</v>
      </c>
      <c r="H26" s="127">
        <f>'ATO-CWC2'!$C$19</f>
        <v>40.82</v>
      </c>
      <c r="I26" s="134" t="s">
        <v>212</v>
      </c>
      <c r="J26" s="129">
        <f>'ATO-CWC6'!E38</f>
        <v>59</v>
      </c>
      <c r="K26" s="117"/>
      <c r="L26" s="128">
        <f t="shared" si="2"/>
        <v>-18.18</v>
      </c>
      <c r="M26" s="117"/>
      <c r="N26" s="117">
        <f t="shared" si="3"/>
        <v>-6835.68</v>
      </c>
      <c r="O26" s="28"/>
      <c r="P26" s="307"/>
      <c r="Q26" s="308"/>
      <c r="R26" s="308"/>
      <c r="S26" s="22"/>
      <c r="T26" s="22"/>
      <c r="U26" s="22"/>
    </row>
    <row r="27" spans="1:21">
      <c r="A27" s="112">
        <v>16</v>
      </c>
      <c r="B27" s="89"/>
      <c r="C27" s="153"/>
      <c r="D27" s="153"/>
      <c r="E27" s="131"/>
      <c r="F27" s="131"/>
      <c r="G27" s="134"/>
      <c r="H27" s="127"/>
      <c r="I27" s="134"/>
      <c r="J27" s="186"/>
      <c r="K27" s="117"/>
      <c r="L27" s="117"/>
      <c r="M27" s="117"/>
      <c r="N27" s="131"/>
      <c r="O27" s="28"/>
      <c r="P27" s="307"/>
      <c r="Q27" s="308"/>
      <c r="R27" s="216"/>
      <c r="S27" s="22"/>
      <c r="T27" s="22"/>
      <c r="U27" s="22"/>
    </row>
    <row r="28" spans="1:21">
      <c r="A28" s="112">
        <v>17</v>
      </c>
      <c r="B28" s="116" t="s">
        <v>31</v>
      </c>
      <c r="C28" s="153"/>
      <c r="D28" s="153"/>
      <c r="E28" s="223"/>
      <c r="F28" s="131"/>
      <c r="G28" s="134"/>
      <c r="H28" s="127"/>
      <c r="I28" s="134"/>
      <c r="J28" s="186"/>
      <c r="K28" s="117"/>
      <c r="L28" s="117"/>
      <c r="M28" s="117"/>
      <c r="N28" s="131"/>
      <c r="O28" s="28"/>
      <c r="P28" s="307"/>
      <c r="Q28" s="308"/>
      <c r="R28" s="216"/>
      <c r="S28" s="22"/>
      <c r="T28" s="22"/>
      <c r="U28" s="22"/>
    </row>
    <row r="29" spans="1:21">
      <c r="A29" s="112">
        <v>18</v>
      </c>
      <c r="B29" s="89"/>
      <c r="C29" s="131" t="s">
        <v>35</v>
      </c>
      <c r="D29" s="311">
        <f>('[2]C.2.3 F'!$O$31+'[2]C.2.3 F'!$O$46)/('[2]C.2.3 F'!$O$35+'[2]C.2.3 F'!$O$48)</f>
        <v>0.19949371045045344</v>
      </c>
      <c r="E29" s="117">
        <f>D29*('[2]C.2.3 F'!$O$40+'[2]C.2.3 F'!$O$53)</f>
        <v>93632.989501518052</v>
      </c>
      <c r="F29" s="117">
        <f t="shared" ref="F29:F30" si="4">ROUND(E29/365,0)</f>
        <v>257</v>
      </c>
      <c r="G29" s="134" t="s">
        <v>208</v>
      </c>
      <c r="H29" s="127">
        <f>'ATO-CWC2'!$C$19</f>
        <v>40.82</v>
      </c>
      <c r="I29" s="134" t="s">
        <v>212</v>
      </c>
      <c r="J29" s="129">
        <f>'ATO-CWC6'!E27</f>
        <v>213.5</v>
      </c>
      <c r="K29" s="117"/>
      <c r="L29" s="128">
        <f>H29-J29</f>
        <v>-172.68</v>
      </c>
      <c r="M29" s="117"/>
      <c r="N29" s="117">
        <f>L29*F29</f>
        <v>-44378.76</v>
      </c>
      <c r="O29" s="28"/>
      <c r="P29" s="312"/>
      <c r="Q29" s="308"/>
      <c r="R29" s="308"/>
      <c r="S29" s="22"/>
      <c r="T29" s="22"/>
      <c r="U29" s="22"/>
    </row>
    <row r="30" spans="1:21">
      <c r="A30" s="112">
        <v>19</v>
      </c>
      <c r="B30" s="89"/>
      <c r="C30" s="131" t="s">
        <v>78</v>
      </c>
      <c r="D30" s="311">
        <f>1-D29</f>
        <v>0.8005062895495465</v>
      </c>
      <c r="E30" s="117">
        <f>D30*('[2]C.2.3 F'!$O$40+'[2]C.2.3 F'!$O$53)</f>
        <v>375720.10082948202</v>
      </c>
      <c r="F30" s="117">
        <f t="shared" si="4"/>
        <v>1029</v>
      </c>
      <c r="G30" s="134" t="s">
        <v>208</v>
      </c>
      <c r="H30" s="127">
        <f>'ATO-CWC2'!$C$19</f>
        <v>40.82</v>
      </c>
      <c r="I30" s="134" t="s">
        <v>212</v>
      </c>
      <c r="J30" s="129">
        <f>'ATO-CWC6'!$E$20</f>
        <v>83.625</v>
      </c>
      <c r="K30" s="117"/>
      <c r="L30" s="128">
        <f>H30-J30</f>
        <v>-42.805</v>
      </c>
      <c r="M30" s="117"/>
      <c r="N30" s="117">
        <f>L30*F30</f>
        <v>-44046.345000000001</v>
      </c>
      <c r="O30" s="28"/>
      <c r="P30" s="307"/>
      <c r="Q30" s="308"/>
      <c r="R30" s="308"/>
      <c r="S30" s="58"/>
      <c r="T30" s="22"/>
      <c r="U30" s="22"/>
    </row>
    <row r="31" spans="1:21">
      <c r="A31" s="112">
        <v>20</v>
      </c>
      <c r="B31" s="89"/>
      <c r="C31" s="153"/>
      <c r="D31" s="218"/>
      <c r="E31" s="153"/>
      <c r="F31" s="153"/>
      <c r="G31" s="132"/>
      <c r="H31" s="300"/>
      <c r="I31" s="132"/>
      <c r="J31" s="300"/>
      <c r="K31" s="113"/>
      <c r="L31" s="113"/>
      <c r="M31" s="113"/>
      <c r="N31" s="153"/>
      <c r="P31" s="313"/>
      <c r="Q31" s="308"/>
      <c r="R31" s="216"/>
      <c r="S31" s="22"/>
      <c r="T31" s="22"/>
      <c r="U31" s="22"/>
    </row>
    <row r="32" spans="1:21">
      <c r="A32" s="112">
        <v>21</v>
      </c>
      <c r="B32" s="89" t="s">
        <v>32</v>
      </c>
      <c r="C32" s="153"/>
      <c r="D32" s="218"/>
      <c r="E32" s="153"/>
      <c r="F32" s="153"/>
      <c r="G32" s="132"/>
      <c r="H32" s="300"/>
      <c r="I32" s="132"/>
      <c r="J32" s="300"/>
      <c r="K32" s="113"/>
      <c r="L32" s="113"/>
      <c r="M32" s="113"/>
      <c r="N32" s="153"/>
      <c r="P32" s="313"/>
      <c r="Q32" s="308"/>
      <c r="R32" s="216"/>
      <c r="S32" s="22"/>
      <c r="T32" s="22"/>
      <c r="U32" s="22"/>
    </row>
    <row r="33" spans="1:21">
      <c r="A33" s="112">
        <v>22</v>
      </c>
      <c r="B33" s="89"/>
      <c r="C33" s="131" t="s">
        <v>35</v>
      </c>
      <c r="D33" s="311"/>
      <c r="E33" s="117">
        <f>'[2]C.2.3 F'!$O$60*'[2]C.2.3 F'!$N$66</f>
        <v>4778.88</v>
      </c>
      <c r="F33" s="117">
        <f t="shared" ref="F33:F34" si="5">ROUND(E33/365,0)</f>
        <v>13</v>
      </c>
      <c r="G33" s="134" t="s">
        <v>208</v>
      </c>
      <c r="H33" s="127">
        <f>'ATO-CWC2'!$C$19</f>
        <v>40.82</v>
      </c>
      <c r="I33" s="134" t="s">
        <v>212</v>
      </c>
      <c r="J33" s="129">
        <f>'ATO-CWC6'!$E$24</f>
        <v>305.63942577118434</v>
      </c>
      <c r="K33" s="113"/>
      <c r="L33" s="128">
        <f>H33-J33</f>
        <v>-264.81942577118434</v>
      </c>
      <c r="M33" s="113"/>
      <c r="N33" s="117">
        <f>L33*F33</f>
        <v>-3442.6525350253964</v>
      </c>
      <c r="P33" s="312"/>
      <c r="Q33" s="308"/>
      <c r="R33" s="308"/>
    </row>
    <row r="34" spans="1:21">
      <c r="A34" s="112">
        <v>23</v>
      </c>
      <c r="B34" s="89"/>
      <c r="C34" s="131" t="s">
        <v>78</v>
      </c>
      <c r="D34" s="311"/>
      <c r="E34" s="117">
        <f>SUM('[2]C.2.3 F'!$O$56:$O$59)*'[2]C.2.3 F'!$N$66</f>
        <v>196026.38933243061</v>
      </c>
      <c r="F34" s="117">
        <f t="shared" si="5"/>
        <v>537</v>
      </c>
      <c r="G34" s="134" t="s">
        <v>208</v>
      </c>
      <c r="H34" s="127">
        <f>'ATO-CWC2'!$C$19</f>
        <v>40.82</v>
      </c>
      <c r="I34" s="134" t="s">
        <v>212</v>
      </c>
      <c r="J34" s="129">
        <f>'ATO-CWC6'!$E$20</f>
        <v>83.625</v>
      </c>
      <c r="K34" s="113"/>
      <c r="L34" s="128">
        <f>H34-J34</f>
        <v>-42.805</v>
      </c>
      <c r="M34" s="113"/>
      <c r="N34" s="117">
        <f>L34*F34</f>
        <v>-22986.285</v>
      </c>
      <c r="P34" s="307"/>
      <c r="Q34" s="308"/>
      <c r="R34" s="308"/>
    </row>
    <row r="35" spans="1:21">
      <c r="A35" s="112">
        <v>24</v>
      </c>
      <c r="B35" s="116" t="s">
        <v>57</v>
      </c>
      <c r="C35" s="131"/>
      <c r="D35" s="131"/>
      <c r="E35" s="130">
        <f>SUM(E21:E34)</f>
        <v>17215017.262644175</v>
      </c>
      <c r="F35" s="117"/>
      <c r="G35" s="134"/>
      <c r="H35" s="127"/>
      <c r="I35" s="134"/>
      <c r="J35" s="186"/>
      <c r="K35" s="117"/>
      <c r="L35" s="117"/>
      <c r="M35" s="117"/>
      <c r="N35" s="130">
        <f>SUM(N21:N34)</f>
        <v>-4395553.8432637397</v>
      </c>
      <c r="O35" s="28"/>
      <c r="P35" s="307"/>
      <c r="Q35" s="308"/>
      <c r="R35" s="216"/>
    </row>
    <row r="36" spans="1:21">
      <c r="A36" s="112">
        <v>25</v>
      </c>
      <c r="B36" s="89"/>
      <c r="C36" s="131"/>
      <c r="D36" s="131"/>
      <c r="E36" s="131"/>
      <c r="F36" s="131"/>
      <c r="G36" s="134"/>
      <c r="H36" s="127"/>
      <c r="I36" s="134"/>
      <c r="J36" s="186"/>
      <c r="K36" s="117"/>
      <c r="L36" s="117"/>
      <c r="M36" s="117"/>
      <c r="N36" s="131"/>
      <c r="O36" s="28"/>
      <c r="P36" s="307"/>
      <c r="Q36" s="308"/>
      <c r="R36" s="216"/>
      <c r="S36" s="22"/>
      <c r="T36" s="22"/>
      <c r="U36" s="22"/>
    </row>
    <row r="37" spans="1:21">
      <c r="A37" s="112">
        <v>26</v>
      </c>
      <c r="B37" s="116" t="s">
        <v>158</v>
      </c>
      <c r="C37" s="131"/>
      <c r="D37" s="131"/>
      <c r="E37" s="314">
        <f>-E41+[2]E!$G$23</f>
        <v>5973696.3934780499</v>
      </c>
      <c r="F37" s="153"/>
      <c r="G37" s="132"/>
      <c r="H37" s="300"/>
      <c r="I37" s="132"/>
      <c r="J37" s="300"/>
      <c r="K37" s="113"/>
      <c r="L37" s="113"/>
      <c r="M37" s="113"/>
      <c r="N37" s="153"/>
      <c r="O37" s="28"/>
      <c r="P37" s="313"/>
      <c r="Q37" s="308"/>
      <c r="R37" s="216"/>
      <c r="S37" s="22"/>
      <c r="T37" s="22"/>
      <c r="U37" s="22"/>
    </row>
    <row r="38" spans="1:21">
      <c r="A38" s="112">
        <v>27</v>
      </c>
      <c r="B38" s="89"/>
      <c r="C38" s="131" t="s">
        <v>108</v>
      </c>
      <c r="D38" s="131"/>
      <c r="E38" s="131">
        <f>E37-E39</f>
        <v>0</v>
      </c>
      <c r="F38" s="117">
        <f t="shared" ref="F38:F39" si="6">ROUND(E38/365,0)</f>
        <v>0</v>
      </c>
      <c r="G38" s="134" t="s">
        <v>208</v>
      </c>
      <c r="H38" s="127">
        <f>'ATO-CWC2'!$C$19</f>
        <v>40.82</v>
      </c>
      <c r="I38" s="134" t="s">
        <v>213</v>
      </c>
      <c r="J38" s="127">
        <f>'ATO-CWC7'!$H$16</f>
        <v>29.75</v>
      </c>
      <c r="K38" s="117"/>
      <c r="L38" s="128">
        <f>H38-J38</f>
        <v>11.07</v>
      </c>
      <c r="M38" s="117"/>
      <c r="N38" s="117">
        <f>L38*F38</f>
        <v>0</v>
      </c>
      <c r="O38" s="28"/>
      <c r="P38" s="307"/>
      <c r="Q38" s="308"/>
      <c r="R38" s="308"/>
      <c r="T38" s="22"/>
      <c r="U38" s="22"/>
    </row>
    <row r="39" spans="1:21">
      <c r="A39" s="112">
        <v>28</v>
      </c>
      <c r="B39" s="116"/>
      <c r="C39" s="131" t="s">
        <v>107</v>
      </c>
      <c r="D39" s="131"/>
      <c r="E39" s="131">
        <f>-E41+[2]E!$G$23</f>
        <v>5973696.3934780499</v>
      </c>
      <c r="F39" s="117">
        <f t="shared" si="6"/>
        <v>16366</v>
      </c>
      <c r="G39" s="134" t="s">
        <v>208</v>
      </c>
      <c r="H39" s="127">
        <f>'ATO-CWC2'!$C$19</f>
        <v>40.82</v>
      </c>
      <c r="I39" s="134" t="s">
        <v>213</v>
      </c>
      <c r="J39" s="127">
        <v>0</v>
      </c>
      <c r="K39" s="117"/>
      <c r="L39" s="128">
        <f>H39-J39</f>
        <v>40.82</v>
      </c>
      <c r="M39" s="117"/>
      <c r="N39" s="117">
        <f>L39*F39</f>
        <v>668060.12</v>
      </c>
      <c r="O39" s="28"/>
      <c r="P39" s="307"/>
      <c r="Q39" s="308"/>
      <c r="R39" s="308"/>
      <c r="T39" s="22"/>
      <c r="U39" s="22"/>
    </row>
    <row r="40" spans="1:21">
      <c r="A40" s="112">
        <v>29</v>
      </c>
      <c r="B40" s="116"/>
      <c r="C40" s="131"/>
      <c r="D40" s="131"/>
      <c r="E40" s="131"/>
      <c r="F40" s="131"/>
      <c r="G40" s="134"/>
      <c r="H40" s="127"/>
      <c r="I40" s="134"/>
      <c r="J40" s="186"/>
      <c r="K40" s="117"/>
      <c r="L40" s="117"/>
      <c r="M40" s="117"/>
      <c r="N40" s="131"/>
      <c r="O40" s="28"/>
      <c r="P40" s="307"/>
      <c r="Q40" s="308"/>
      <c r="R40" s="217"/>
      <c r="T40" s="22"/>
      <c r="U40" s="22"/>
    </row>
    <row r="41" spans="1:21">
      <c r="A41" s="112">
        <v>30</v>
      </c>
      <c r="B41" s="131" t="s">
        <v>239</v>
      </c>
      <c r="C41" s="131"/>
      <c r="D41" s="131"/>
      <c r="E41" s="131">
        <f>[2]E!$G$23*[2]E!$E$36</f>
        <v>381299.76979647123</v>
      </c>
      <c r="F41" s="153"/>
      <c r="G41" s="132"/>
      <c r="H41" s="300"/>
      <c r="I41" s="132"/>
      <c r="J41" s="300"/>
      <c r="K41" s="113"/>
      <c r="L41" s="113"/>
      <c r="M41" s="113"/>
      <c r="N41" s="153"/>
      <c r="O41" s="28"/>
      <c r="P41" s="313"/>
      <c r="Q41" s="308"/>
      <c r="R41" s="216"/>
      <c r="S41" s="22"/>
    </row>
    <row r="42" spans="1:21">
      <c r="A42" s="112">
        <v>31</v>
      </c>
      <c r="B42" s="89"/>
      <c r="C42" s="131" t="s">
        <v>108</v>
      </c>
      <c r="D42" s="131"/>
      <c r="E42" s="131">
        <f>E41-E43</f>
        <v>0</v>
      </c>
      <c r="F42" s="117">
        <f t="shared" ref="F42:F43" si="7">ROUND(E42/365,0)</f>
        <v>0</v>
      </c>
      <c r="G42" s="134" t="s">
        <v>208</v>
      </c>
      <c r="H42" s="127">
        <f>'ATO-CWC2'!$C$19</f>
        <v>40.82</v>
      </c>
      <c r="I42" s="134" t="s">
        <v>214</v>
      </c>
      <c r="J42" s="127">
        <f>'ATO-CWC8'!H16</f>
        <v>29.75</v>
      </c>
      <c r="K42" s="117"/>
      <c r="L42" s="128">
        <f>H42-J42</f>
        <v>11.07</v>
      </c>
      <c r="M42" s="117"/>
      <c r="N42" s="117">
        <f>L42*F42</f>
        <v>0</v>
      </c>
      <c r="O42" s="28"/>
      <c r="P42" s="307"/>
      <c r="Q42" s="308"/>
      <c r="R42" s="308"/>
      <c r="S42" s="22"/>
    </row>
    <row r="43" spans="1:21">
      <c r="A43" s="112">
        <v>32</v>
      </c>
      <c r="B43" s="116"/>
      <c r="C43" s="131" t="s">
        <v>107</v>
      </c>
      <c r="D43" s="131"/>
      <c r="E43" s="131">
        <f>[2]E!$G$23*[2]E!$E$36</f>
        <v>381299.76979647123</v>
      </c>
      <c r="F43" s="117">
        <f t="shared" si="7"/>
        <v>1045</v>
      </c>
      <c r="G43" s="134" t="s">
        <v>208</v>
      </c>
      <c r="H43" s="127">
        <f>'ATO-CWC2'!$C$19</f>
        <v>40.82</v>
      </c>
      <c r="I43" s="134" t="s">
        <v>214</v>
      </c>
      <c r="J43" s="127">
        <f>'ATO-CWC8'!H17</f>
        <v>0</v>
      </c>
      <c r="K43" s="117"/>
      <c r="L43" s="128">
        <f>H43-J43</f>
        <v>40.82</v>
      </c>
      <c r="M43" s="117"/>
      <c r="N43" s="117">
        <f>L43*F43</f>
        <v>42656.9</v>
      </c>
      <c r="O43" s="28"/>
      <c r="P43" s="307"/>
      <c r="Q43" s="308"/>
      <c r="R43" s="308"/>
      <c r="S43" s="22"/>
    </row>
    <row r="44" spans="1:21">
      <c r="A44" s="112">
        <v>33</v>
      </c>
      <c r="B44" s="116"/>
      <c r="C44" s="131"/>
      <c r="D44" s="131"/>
      <c r="E44" s="131"/>
      <c r="F44" s="131"/>
      <c r="G44" s="134"/>
      <c r="H44" s="127"/>
      <c r="I44" s="134"/>
      <c r="J44" s="186"/>
      <c r="K44" s="117"/>
      <c r="L44" s="128"/>
      <c r="M44" s="117"/>
      <c r="N44" s="117"/>
      <c r="O44" s="28"/>
      <c r="P44" s="307"/>
      <c r="Q44" s="308"/>
      <c r="R44" s="216"/>
      <c r="S44" s="22"/>
    </row>
    <row r="45" spans="1:21">
      <c r="A45" s="112">
        <v>34</v>
      </c>
      <c r="B45" s="89" t="s">
        <v>45</v>
      </c>
      <c r="C45" s="131"/>
      <c r="D45" s="131"/>
      <c r="E45" s="113">
        <f>[2]C.1!$J$20</f>
        <v>22541773.891691476</v>
      </c>
      <c r="F45" s="117">
        <f>ROUND(E45/365,0)</f>
        <v>61758</v>
      </c>
      <c r="G45" s="134" t="s">
        <v>208</v>
      </c>
      <c r="H45" s="127">
        <f>'ATO-CWC2'!$C$19</f>
        <v>40.82</v>
      </c>
      <c r="I45" s="134"/>
      <c r="J45" s="186">
        <v>0</v>
      </c>
      <c r="K45" s="117"/>
      <c r="L45" s="128">
        <f>H45-J45</f>
        <v>40.82</v>
      </c>
      <c r="M45" s="117"/>
      <c r="N45" s="117">
        <f>L45*F45</f>
        <v>2520961.56</v>
      </c>
      <c r="O45" s="28"/>
      <c r="P45" s="307"/>
      <c r="Q45" s="308"/>
      <c r="R45" s="308"/>
      <c r="S45" s="22"/>
    </row>
    <row r="46" spans="1:21">
      <c r="A46" s="112">
        <v>35</v>
      </c>
      <c r="B46" s="89"/>
      <c r="C46" s="131"/>
      <c r="D46" s="131"/>
      <c r="E46" s="113"/>
      <c r="F46" s="117"/>
      <c r="G46" s="134"/>
      <c r="H46" s="127"/>
      <c r="I46" s="134"/>
      <c r="J46" s="186"/>
      <c r="K46" s="117"/>
      <c r="L46" s="128"/>
      <c r="M46" s="117"/>
      <c r="N46" s="117"/>
      <c r="O46" s="28"/>
      <c r="P46" s="307"/>
      <c r="Q46" s="308"/>
      <c r="R46" s="216"/>
      <c r="S46" s="22"/>
    </row>
    <row r="47" spans="1:21">
      <c r="A47" s="112">
        <v>36</v>
      </c>
      <c r="B47" s="116" t="s">
        <v>244</v>
      </c>
      <c r="C47" s="131"/>
      <c r="D47" s="131"/>
      <c r="E47" s="131">
        <f>[2]E!$G$32*([2]J.1!$P$17/[2]J.1!$P$21)</f>
        <v>772787.93286695261</v>
      </c>
      <c r="F47" s="117">
        <f>ROUND(E47/365,0)</f>
        <v>2117</v>
      </c>
      <c r="G47" s="134" t="s">
        <v>208</v>
      </c>
      <c r="H47" s="127">
        <f>'ATO-CWC2'!$C$19</f>
        <v>40.82</v>
      </c>
      <c r="I47" s="289" t="s">
        <v>229</v>
      </c>
      <c r="J47" s="127">
        <v>35.200000000000003</v>
      </c>
      <c r="K47" s="117"/>
      <c r="L47" s="128">
        <f>H47-J47</f>
        <v>5.6199999999999974</v>
      </c>
      <c r="M47" s="117"/>
      <c r="N47" s="117">
        <f>L47*F47</f>
        <v>11897.539999999995</v>
      </c>
      <c r="O47" s="28"/>
      <c r="P47" s="293"/>
      <c r="Q47" s="308"/>
      <c r="R47" s="308"/>
      <c r="S47" s="22"/>
      <c r="T47" s="22"/>
      <c r="U47" s="22"/>
    </row>
    <row r="48" spans="1:21">
      <c r="A48" s="112">
        <v>37</v>
      </c>
      <c r="B48" s="89"/>
      <c r="C48" s="131"/>
      <c r="D48" s="131"/>
      <c r="E48" s="131"/>
      <c r="F48" s="131"/>
      <c r="G48" s="134"/>
      <c r="H48" s="127"/>
      <c r="I48" s="134"/>
      <c r="J48" s="186"/>
      <c r="K48" s="117"/>
      <c r="L48" s="117"/>
      <c r="M48" s="117"/>
      <c r="N48" s="131"/>
      <c r="O48" s="28"/>
      <c r="P48" s="307"/>
      <c r="Q48" s="308"/>
      <c r="R48" s="216"/>
      <c r="S48" s="22"/>
    </row>
    <row r="49" spans="1:21">
      <c r="A49" s="112">
        <v>38</v>
      </c>
      <c r="B49" s="116" t="s">
        <v>111</v>
      </c>
      <c r="C49" s="131"/>
      <c r="D49" s="131"/>
      <c r="E49" s="117">
        <f>[2]E!$G$32*([2]J.1!$P$19/[2]J.1!$P$21)</f>
        <v>8594946.7891999017</v>
      </c>
      <c r="F49" s="117">
        <f>ROUND(E49/365,0)</f>
        <v>23548</v>
      </c>
      <c r="G49" s="134" t="s">
        <v>208</v>
      </c>
      <c r="H49" s="127">
        <f>'ATO-CWC2'!$C$19</f>
        <v>40.82</v>
      </c>
      <c r="I49" s="134" t="s">
        <v>215</v>
      </c>
      <c r="J49" s="127">
        <f>'ATO-CWC9'!T22</f>
        <v>90.02352384596729</v>
      </c>
      <c r="K49" s="117"/>
      <c r="L49" s="128">
        <f>H49-J49</f>
        <v>-49.20352384596729</v>
      </c>
      <c r="M49" s="117"/>
      <c r="N49" s="117">
        <f>L49*F49</f>
        <v>-1158644.5795248377</v>
      </c>
      <c r="O49" s="28"/>
      <c r="P49" s="307"/>
      <c r="Q49" s="308"/>
      <c r="R49" s="308"/>
      <c r="S49" s="22"/>
    </row>
    <row r="50" spans="1:21">
      <c r="A50" s="112">
        <v>39</v>
      </c>
      <c r="B50" s="89"/>
      <c r="C50" s="131"/>
      <c r="D50" s="131"/>
      <c r="E50" s="131"/>
      <c r="F50" s="131"/>
      <c r="G50" s="134"/>
      <c r="H50" s="127"/>
      <c r="I50" s="134"/>
      <c r="J50" s="186"/>
      <c r="K50" s="117"/>
      <c r="L50" s="117"/>
      <c r="M50" s="117"/>
      <c r="N50" s="131"/>
      <c r="O50" s="28"/>
      <c r="P50" s="307"/>
      <c r="Q50" s="308"/>
      <c r="R50" s="216"/>
      <c r="S50" s="22"/>
    </row>
    <row r="51" spans="1:21">
      <c r="A51" s="112">
        <v>40</v>
      </c>
      <c r="B51" s="89" t="s">
        <v>109</v>
      </c>
      <c r="C51" s="131"/>
      <c r="D51" s="131"/>
      <c r="E51" s="295">
        <f>'[2]J-1 F'!$M$26*[2]A.1!$G$16</f>
        <v>30064352.481964689</v>
      </c>
      <c r="F51" s="117">
        <f>ROUND(E51/365,0)</f>
        <v>82368</v>
      </c>
      <c r="G51" s="134" t="s">
        <v>208</v>
      </c>
      <c r="H51" s="127">
        <f>'ATO-CWC2'!$C$19</f>
        <v>40.82</v>
      </c>
      <c r="I51" s="134"/>
      <c r="J51" s="186">
        <v>0</v>
      </c>
      <c r="K51" s="117"/>
      <c r="L51" s="128">
        <f>H51-J51</f>
        <v>40.82</v>
      </c>
      <c r="M51" s="117"/>
      <c r="N51" s="295">
        <f>L51*F51</f>
        <v>3362261.7600000002</v>
      </c>
      <c r="O51" s="28"/>
      <c r="P51" s="307"/>
      <c r="Q51" s="308"/>
      <c r="R51" s="308"/>
      <c r="S51" s="22"/>
      <c r="T51" s="22"/>
      <c r="U51" s="22"/>
    </row>
    <row r="52" spans="1:21">
      <c r="A52" s="112">
        <v>41</v>
      </c>
      <c r="B52" s="89"/>
      <c r="C52" s="131"/>
      <c r="D52" s="131"/>
      <c r="E52" s="131"/>
      <c r="F52" s="131"/>
      <c r="G52" s="134"/>
      <c r="H52" s="127"/>
      <c r="I52" s="134"/>
      <c r="J52" s="186"/>
      <c r="K52" s="117"/>
      <c r="L52" s="117"/>
      <c r="M52" s="117"/>
      <c r="N52" s="131"/>
      <c r="O52" s="28"/>
      <c r="P52" s="217"/>
      <c r="Q52" s="308"/>
      <c r="R52" s="216"/>
      <c r="S52" s="22"/>
      <c r="T52" s="22"/>
      <c r="U52" s="22"/>
    </row>
    <row r="53" spans="1:21" ht="16.2" thickBot="1">
      <c r="A53" s="112">
        <v>42</v>
      </c>
      <c r="B53" s="89" t="s">
        <v>64</v>
      </c>
      <c r="C53" s="131"/>
      <c r="D53" s="131"/>
      <c r="E53" s="117">
        <f>+E42+E38+E45+E35+E18+E13+E49+E47+E51+E39+E43</f>
        <v>191151210.0276154</v>
      </c>
      <c r="F53" s="117"/>
      <c r="G53" s="134"/>
      <c r="H53" s="127"/>
      <c r="I53" s="134"/>
      <c r="J53" s="127"/>
      <c r="K53" s="117"/>
      <c r="L53" s="117"/>
      <c r="M53" s="117"/>
      <c r="N53" s="185">
        <f ca="1">+N42+N38+N45+N35+N18+N13+N49+N47+N51+N39+N43</f>
        <v>2692758.7072114237</v>
      </c>
      <c r="O53" s="28"/>
      <c r="P53" s="217"/>
      <c r="Q53" s="308"/>
      <c r="R53" s="216"/>
      <c r="S53" s="22"/>
      <c r="T53" s="22"/>
      <c r="U53" s="22"/>
    </row>
    <row r="54" spans="1:21" ht="16.2" thickTop="1">
      <c r="A54" s="112">
        <v>43</v>
      </c>
      <c r="C54" s="216"/>
      <c r="D54" s="216"/>
      <c r="E54" s="216"/>
      <c r="F54" s="216"/>
      <c r="G54" s="38"/>
      <c r="H54" s="307"/>
      <c r="I54" s="38"/>
      <c r="J54" s="315"/>
      <c r="K54" s="28"/>
      <c r="L54" s="28"/>
      <c r="M54" s="28"/>
      <c r="N54" s="28"/>
      <c r="O54" s="28"/>
      <c r="P54" s="217"/>
      <c r="Q54" s="216"/>
      <c r="R54" s="216"/>
      <c r="S54" s="22"/>
      <c r="T54" s="22"/>
      <c r="U54" s="22"/>
    </row>
    <row r="55" spans="1:21">
      <c r="A55" s="112">
        <v>44</v>
      </c>
      <c r="B55" s="290" t="s">
        <v>258</v>
      </c>
      <c r="C55" s="217"/>
      <c r="D55" s="217"/>
      <c r="E55" s="142"/>
      <c r="F55" s="217"/>
      <c r="H55" s="310"/>
      <c r="J55" s="313"/>
      <c r="N55" s="217"/>
      <c r="O55" s="28"/>
      <c r="P55" s="217"/>
      <c r="Q55" s="216"/>
      <c r="R55" s="216"/>
      <c r="S55" s="22"/>
    </row>
    <row r="56" spans="1:21">
      <c r="C56" s="29"/>
      <c r="D56" s="29"/>
      <c r="E56" s="142"/>
      <c r="F56" s="29"/>
      <c r="G56" s="41"/>
      <c r="H56" s="42"/>
      <c r="I56" s="41"/>
      <c r="J56" s="43"/>
      <c r="K56" s="29"/>
      <c r="L56" s="29"/>
      <c r="M56" s="29"/>
      <c r="N56" s="217"/>
      <c r="O56" s="28"/>
      <c r="P56" s="217"/>
      <c r="Q56" s="216"/>
      <c r="R56" s="216"/>
      <c r="S56" s="22"/>
    </row>
    <row r="57" spans="1:21">
      <c r="B57" s="29"/>
      <c r="C57" s="217"/>
      <c r="D57" s="217"/>
      <c r="E57" s="142"/>
      <c r="F57" s="217"/>
      <c r="H57" s="310"/>
      <c r="J57" s="313"/>
      <c r="N57" s="217"/>
      <c r="P57" s="217"/>
      <c r="Q57" s="216"/>
      <c r="R57" s="216"/>
      <c r="S57" s="22"/>
    </row>
    <row r="58" spans="1:21">
      <c r="C58" s="293"/>
      <c r="D58" s="293"/>
      <c r="E58" s="217"/>
      <c r="F58" s="217"/>
      <c r="H58" s="310"/>
      <c r="J58" s="313"/>
      <c r="N58" s="217"/>
      <c r="O58" s="28"/>
      <c r="P58" s="217"/>
      <c r="Q58" s="216"/>
      <c r="R58" s="216"/>
      <c r="S58" s="22"/>
    </row>
    <row r="59" spans="1:21">
      <c r="C59" s="217"/>
      <c r="D59" s="217"/>
      <c r="E59" s="217"/>
      <c r="F59" s="217"/>
      <c r="H59" s="310"/>
      <c r="J59" s="313"/>
      <c r="N59" s="217"/>
      <c r="P59" s="217"/>
      <c r="Q59" s="217"/>
      <c r="R59" s="217"/>
    </row>
    <row r="60" spans="1:21">
      <c r="C60" s="217"/>
      <c r="D60" s="217"/>
      <c r="E60" s="217"/>
      <c r="F60" s="217"/>
      <c r="H60" s="310"/>
      <c r="J60" s="313"/>
      <c r="N60" s="217"/>
      <c r="P60" s="217"/>
      <c r="Q60" s="217"/>
      <c r="R60" s="217"/>
    </row>
    <row r="61" spans="1:21">
      <c r="C61" s="217"/>
      <c r="D61" s="217"/>
      <c r="E61" s="217"/>
      <c r="F61" s="217"/>
      <c r="H61" s="310"/>
      <c r="J61" s="313"/>
      <c r="N61" s="217"/>
      <c r="P61" s="217"/>
      <c r="Q61" s="217"/>
      <c r="R61" s="217"/>
    </row>
    <row r="62" spans="1:21">
      <c r="C62" s="217"/>
      <c r="D62" s="217"/>
      <c r="E62" s="217"/>
      <c r="F62" s="217"/>
      <c r="H62" s="310"/>
      <c r="J62" s="313"/>
      <c r="N62" s="217"/>
      <c r="P62" s="217"/>
      <c r="Q62" s="217"/>
      <c r="R62" s="217"/>
    </row>
    <row r="63" spans="1:21">
      <c r="C63" s="217"/>
      <c r="D63" s="217"/>
      <c r="E63" s="217"/>
      <c r="F63" s="217"/>
      <c r="H63" s="310"/>
      <c r="J63" s="313"/>
      <c r="N63" s="217"/>
      <c r="P63" s="217"/>
      <c r="Q63" s="217"/>
      <c r="R63" s="217"/>
    </row>
    <row r="64" spans="1:21">
      <c r="C64" s="217"/>
      <c r="D64" s="217"/>
      <c r="E64" s="217"/>
      <c r="F64" s="217"/>
      <c r="H64" s="310"/>
      <c r="J64" s="313"/>
      <c r="N64" s="217"/>
      <c r="P64" s="217"/>
      <c r="Q64" s="217"/>
      <c r="R64" s="217"/>
    </row>
    <row r="65" spans="3:18">
      <c r="C65" s="217"/>
      <c r="D65" s="217"/>
      <c r="E65" s="217"/>
      <c r="F65" s="217"/>
      <c r="H65" s="310"/>
      <c r="J65" s="313"/>
      <c r="N65" s="217"/>
      <c r="P65" s="217"/>
      <c r="Q65" s="217"/>
      <c r="R65" s="217"/>
    </row>
    <row r="66" spans="3:18">
      <c r="C66" s="217"/>
      <c r="D66" s="217"/>
      <c r="E66" s="217"/>
      <c r="F66" s="217"/>
      <c r="H66" s="310"/>
      <c r="J66" s="313"/>
      <c r="N66" s="217"/>
      <c r="P66" s="217"/>
      <c r="Q66" s="217"/>
      <c r="R66" s="217"/>
    </row>
    <row r="67" spans="3:18">
      <c r="C67" s="217"/>
      <c r="D67" s="217"/>
      <c r="E67" s="217"/>
      <c r="F67" s="217"/>
      <c r="H67" s="310"/>
      <c r="J67" s="313"/>
      <c r="N67" s="217"/>
      <c r="P67" s="217"/>
      <c r="Q67" s="217"/>
      <c r="R67" s="217"/>
    </row>
    <row r="68" spans="3:18">
      <c r="C68" s="217"/>
      <c r="D68" s="217"/>
      <c r="E68" s="217"/>
      <c r="F68" s="217"/>
      <c r="H68" s="310"/>
      <c r="J68" s="313"/>
      <c r="N68" s="217"/>
      <c r="P68" s="217"/>
      <c r="Q68" s="217"/>
      <c r="R68" s="217"/>
    </row>
    <row r="69" spans="3:18">
      <c r="C69" s="217"/>
      <c r="D69" s="217"/>
      <c r="E69" s="217"/>
      <c r="F69" s="217"/>
      <c r="H69" s="310"/>
      <c r="J69" s="313"/>
      <c r="N69" s="217"/>
      <c r="P69" s="217"/>
      <c r="Q69" s="217"/>
      <c r="R69" s="217"/>
    </row>
    <row r="70" spans="3:18">
      <c r="C70" s="217"/>
      <c r="D70" s="217"/>
      <c r="E70" s="217"/>
      <c r="F70" s="217"/>
      <c r="H70" s="310"/>
      <c r="J70" s="313"/>
      <c r="N70" s="217"/>
      <c r="P70" s="217"/>
      <c r="Q70" s="217"/>
      <c r="R70" s="217"/>
    </row>
    <row r="71" spans="3:18">
      <c r="C71" s="217"/>
      <c r="D71" s="217"/>
      <c r="E71" s="217"/>
      <c r="F71" s="217"/>
      <c r="H71" s="310"/>
      <c r="J71" s="313"/>
      <c r="N71" s="217"/>
      <c r="P71" s="217"/>
      <c r="Q71" s="217"/>
      <c r="R71" s="217"/>
    </row>
    <row r="72" spans="3:18">
      <c r="C72" s="217"/>
      <c r="D72" s="217"/>
      <c r="E72" s="217"/>
      <c r="F72" s="217"/>
      <c r="H72" s="310"/>
      <c r="J72" s="313"/>
      <c r="N72" s="217"/>
      <c r="P72" s="217"/>
      <c r="Q72" s="217"/>
      <c r="R72" s="217"/>
    </row>
    <row r="73" spans="3:18">
      <c r="C73" s="217"/>
      <c r="D73" s="217"/>
      <c r="E73" s="217"/>
      <c r="F73" s="217"/>
      <c r="H73" s="310"/>
      <c r="J73" s="313"/>
      <c r="N73" s="217"/>
      <c r="P73" s="217"/>
      <c r="Q73" s="217"/>
      <c r="R73" s="217"/>
    </row>
    <row r="74" spans="3:18">
      <c r="C74" s="217"/>
      <c r="D74" s="217"/>
      <c r="E74" s="217"/>
      <c r="F74" s="217"/>
      <c r="H74" s="310"/>
      <c r="J74" s="313"/>
      <c r="N74" s="217"/>
      <c r="P74" s="217"/>
      <c r="Q74" s="217"/>
      <c r="R74" s="217"/>
    </row>
    <row r="75" spans="3:18">
      <c r="C75" s="217"/>
      <c r="D75" s="217"/>
      <c r="E75" s="217"/>
      <c r="F75" s="217"/>
      <c r="H75" s="310"/>
      <c r="J75" s="313"/>
      <c r="N75" s="217"/>
      <c r="P75" s="217"/>
      <c r="Q75" s="217"/>
      <c r="R75" s="217"/>
    </row>
    <row r="76" spans="3:18">
      <c r="C76" s="217"/>
      <c r="D76" s="217"/>
      <c r="E76" s="217"/>
      <c r="F76" s="217"/>
      <c r="H76" s="310"/>
      <c r="J76" s="313"/>
      <c r="N76" s="217"/>
      <c r="P76" s="217"/>
      <c r="Q76" s="217"/>
      <c r="R76" s="217"/>
    </row>
    <row r="77" spans="3:18">
      <c r="C77" s="217"/>
      <c r="D77" s="217"/>
      <c r="E77" s="217"/>
      <c r="F77" s="217"/>
      <c r="H77" s="310"/>
      <c r="J77" s="313"/>
      <c r="N77" s="217"/>
      <c r="P77" s="217"/>
      <c r="Q77" s="217"/>
      <c r="R77" s="217"/>
    </row>
    <row r="78" spans="3:18">
      <c r="C78" s="217"/>
      <c r="D78" s="217"/>
      <c r="E78" s="217"/>
      <c r="F78" s="217"/>
      <c r="H78" s="310"/>
      <c r="J78" s="313"/>
      <c r="N78" s="217"/>
      <c r="P78" s="217"/>
      <c r="Q78" s="217"/>
      <c r="R78" s="217"/>
    </row>
    <row r="79" spans="3:18">
      <c r="C79" s="217"/>
      <c r="D79" s="217"/>
      <c r="E79" s="217"/>
      <c r="F79" s="217"/>
      <c r="H79" s="310"/>
      <c r="J79" s="313"/>
      <c r="N79" s="217"/>
      <c r="P79" s="217"/>
      <c r="Q79" s="217"/>
      <c r="R79" s="217"/>
    </row>
    <row r="80" spans="3:18">
      <c r="C80" s="217"/>
      <c r="D80" s="217"/>
      <c r="E80" s="217"/>
      <c r="F80" s="217"/>
      <c r="H80" s="310"/>
      <c r="J80" s="313"/>
      <c r="N80" s="217"/>
      <c r="P80" s="217"/>
      <c r="Q80" s="217"/>
      <c r="R80" s="217"/>
    </row>
    <row r="81" spans="3:18">
      <c r="C81" s="217"/>
      <c r="D81" s="217"/>
      <c r="E81" s="217"/>
      <c r="F81" s="217"/>
      <c r="H81" s="310"/>
      <c r="J81" s="313"/>
      <c r="N81" s="217"/>
      <c r="P81" s="217"/>
      <c r="Q81" s="217"/>
      <c r="R81" s="217"/>
    </row>
    <row r="82" spans="3:18">
      <c r="C82" s="217"/>
      <c r="D82" s="217"/>
      <c r="E82" s="217"/>
      <c r="F82" s="217"/>
      <c r="H82" s="310"/>
      <c r="J82" s="313"/>
      <c r="N82" s="217"/>
      <c r="P82" s="217"/>
      <c r="Q82" s="217"/>
      <c r="R82" s="217"/>
    </row>
    <row r="83" spans="3:18">
      <c r="C83" s="217"/>
      <c r="D83" s="217"/>
      <c r="E83" s="217"/>
      <c r="F83" s="217"/>
      <c r="H83" s="310"/>
      <c r="J83" s="313"/>
      <c r="N83" s="217"/>
      <c r="P83" s="217"/>
      <c r="Q83" s="217"/>
      <c r="R83" s="217"/>
    </row>
    <row r="84" spans="3:18">
      <c r="C84" s="217"/>
      <c r="D84" s="217"/>
      <c r="E84" s="217"/>
      <c r="F84" s="217"/>
      <c r="H84" s="310"/>
      <c r="J84" s="313"/>
      <c r="N84" s="217"/>
      <c r="P84" s="217"/>
      <c r="Q84" s="217"/>
      <c r="R84" s="217"/>
    </row>
    <row r="85" spans="3:18">
      <c r="C85" s="217"/>
      <c r="D85" s="217"/>
      <c r="E85" s="217"/>
      <c r="F85" s="217"/>
      <c r="H85" s="310"/>
      <c r="J85" s="313"/>
      <c r="N85" s="217"/>
      <c r="P85" s="217"/>
      <c r="Q85" s="217"/>
      <c r="R85" s="217"/>
    </row>
    <row r="86" spans="3:18">
      <c r="C86" s="217"/>
      <c r="D86" s="217"/>
      <c r="E86" s="217"/>
      <c r="F86" s="217"/>
      <c r="H86" s="310"/>
      <c r="J86" s="313"/>
      <c r="N86" s="217"/>
      <c r="P86" s="217"/>
      <c r="Q86" s="217"/>
      <c r="R86" s="217"/>
    </row>
    <row r="87" spans="3:18">
      <c r="C87" s="217"/>
      <c r="D87" s="217"/>
      <c r="E87" s="217"/>
      <c r="F87" s="217"/>
      <c r="H87" s="310"/>
      <c r="J87" s="313"/>
      <c r="N87" s="217"/>
      <c r="P87" s="217"/>
      <c r="Q87" s="217"/>
      <c r="R87" s="217"/>
    </row>
    <row r="88" spans="3:18">
      <c r="C88" s="217"/>
      <c r="D88" s="217"/>
      <c r="E88" s="217"/>
      <c r="F88" s="217"/>
      <c r="H88" s="310"/>
      <c r="J88" s="313"/>
      <c r="N88" s="217"/>
      <c r="P88" s="217"/>
      <c r="Q88" s="217"/>
      <c r="R88" s="217"/>
    </row>
    <row r="89" spans="3:18">
      <c r="C89" s="217"/>
      <c r="D89" s="217"/>
      <c r="E89" s="217"/>
      <c r="F89" s="217"/>
      <c r="H89" s="310"/>
      <c r="J89" s="313"/>
      <c r="N89" s="217"/>
      <c r="P89" s="217"/>
      <c r="Q89" s="217"/>
      <c r="R89" s="217"/>
    </row>
    <row r="90" spans="3:18">
      <c r="C90" s="217"/>
      <c r="D90" s="217"/>
      <c r="E90" s="217"/>
      <c r="F90" s="217"/>
      <c r="H90" s="310"/>
      <c r="J90" s="313"/>
      <c r="N90" s="217"/>
      <c r="P90" s="217"/>
      <c r="Q90" s="217"/>
      <c r="R90" s="217"/>
    </row>
    <row r="91" spans="3:18">
      <c r="C91" s="217"/>
      <c r="D91" s="217"/>
      <c r="E91" s="217"/>
      <c r="F91" s="217"/>
      <c r="H91" s="310"/>
      <c r="J91" s="313"/>
      <c r="N91" s="217"/>
      <c r="P91" s="217"/>
      <c r="Q91" s="217"/>
      <c r="R91" s="217"/>
    </row>
    <row r="92" spans="3:18">
      <c r="C92" s="217"/>
      <c r="D92" s="217"/>
      <c r="E92" s="217"/>
      <c r="F92" s="217"/>
      <c r="H92" s="310"/>
      <c r="J92" s="313"/>
      <c r="N92" s="217"/>
      <c r="P92" s="217"/>
      <c r="Q92" s="217"/>
      <c r="R92" s="217"/>
    </row>
    <row r="93" spans="3:18">
      <c r="C93" s="217"/>
      <c r="D93" s="217"/>
      <c r="E93" s="217"/>
      <c r="F93" s="217"/>
      <c r="H93" s="310"/>
      <c r="J93" s="313"/>
      <c r="N93" s="217"/>
      <c r="P93" s="217"/>
      <c r="Q93" s="217"/>
      <c r="R93" s="217"/>
    </row>
    <row r="94" spans="3:18">
      <c r="C94" s="217"/>
      <c r="D94" s="217"/>
      <c r="E94" s="217"/>
      <c r="F94" s="217"/>
      <c r="H94" s="310"/>
      <c r="J94" s="313"/>
      <c r="N94" s="217"/>
      <c r="P94" s="217"/>
      <c r="Q94" s="217"/>
      <c r="R94" s="217"/>
    </row>
    <row r="95" spans="3:18">
      <c r="C95" s="217"/>
      <c r="D95" s="217"/>
      <c r="E95" s="217"/>
      <c r="F95" s="217"/>
      <c r="H95" s="310"/>
      <c r="J95" s="313"/>
      <c r="N95" s="217"/>
      <c r="P95" s="217"/>
      <c r="Q95" s="217"/>
      <c r="R95" s="217"/>
    </row>
    <row r="96" spans="3:18">
      <c r="C96" s="217"/>
      <c r="D96" s="217"/>
      <c r="E96" s="217"/>
      <c r="F96" s="217"/>
      <c r="H96" s="310"/>
      <c r="J96" s="313"/>
      <c r="N96" s="217"/>
      <c r="P96" s="217"/>
      <c r="Q96" s="217"/>
      <c r="R96" s="217"/>
    </row>
    <row r="97" spans="3:18">
      <c r="C97" s="217"/>
      <c r="D97" s="217"/>
      <c r="E97" s="217"/>
      <c r="F97" s="217"/>
      <c r="H97" s="310"/>
      <c r="J97" s="313"/>
      <c r="N97" s="217"/>
      <c r="P97" s="217"/>
      <c r="Q97" s="217"/>
      <c r="R97" s="217"/>
    </row>
    <row r="98" spans="3:18">
      <c r="C98" s="217"/>
      <c r="D98" s="217"/>
      <c r="E98" s="217"/>
      <c r="F98" s="217"/>
      <c r="H98" s="310"/>
      <c r="J98" s="313"/>
      <c r="N98" s="217"/>
      <c r="P98" s="217"/>
      <c r="Q98" s="217"/>
      <c r="R98" s="217"/>
    </row>
    <row r="99" spans="3:18">
      <c r="C99" s="217"/>
      <c r="D99" s="217"/>
      <c r="E99" s="217"/>
      <c r="F99" s="217"/>
      <c r="H99" s="310"/>
      <c r="J99" s="313"/>
      <c r="N99" s="217"/>
      <c r="P99" s="217"/>
      <c r="Q99" s="217"/>
      <c r="R99" s="217"/>
    </row>
    <row r="100" spans="3:18">
      <c r="C100" s="217"/>
      <c r="D100" s="217"/>
      <c r="E100" s="217"/>
      <c r="F100" s="217"/>
      <c r="H100" s="310"/>
      <c r="J100" s="313"/>
      <c r="N100" s="217"/>
      <c r="P100" s="217"/>
      <c r="Q100" s="217"/>
      <c r="R100" s="217"/>
    </row>
    <row r="101" spans="3:18">
      <c r="C101" s="217"/>
      <c r="D101" s="217"/>
      <c r="E101" s="217"/>
      <c r="F101" s="217"/>
      <c r="H101" s="310"/>
      <c r="J101" s="313"/>
      <c r="N101" s="217"/>
      <c r="P101" s="217"/>
      <c r="Q101" s="217"/>
      <c r="R101" s="217"/>
    </row>
    <row r="102" spans="3:18">
      <c r="C102" s="217"/>
      <c r="D102" s="217"/>
      <c r="E102" s="217"/>
      <c r="F102" s="217"/>
      <c r="H102" s="310"/>
      <c r="J102" s="313"/>
      <c r="N102" s="217"/>
      <c r="P102" s="217"/>
      <c r="Q102" s="217"/>
      <c r="R102" s="217"/>
    </row>
    <row r="103" spans="3:18">
      <c r="C103" s="217"/>
      <c r="D103" s="217"/>
      <c r="E103" s="217"/>
      <c r="F103" s="217"/>
      <c r="H103" s="310"/>
      <c r="J103" s="313"/>
      <c r="N103" s="217"/>
      <c r="P103" s="217"/>
      <c r="Q103" s="217"/>
      <c r="R103" s="217"/>
    </row>
    <row r="104" spans="3:18">
      <c r="C104" s="217"/>
      <c r="D104" s="217"/>
      <c r="E104" s="217"/>
      <c r="F104" s="217"/>
      <c r="H104" s="310"/>
      <c r="J104" s="313"/>
      <c r="N104" s="217"/>
      <c r="P104" s="217"/>
      <c r="Q104" s="217"/>
      <c r="R104" s="217"/>
    </row>
    <row r="105" spans="3:18">
      <c r="C105" s="217"/>
      <c r="D105" s="217"/>
      <c r="E105" s="217"/>
      <c r="F105" s="217"/>
      <c r="H105" s="310"/>
      <c r="J105" s="313"/>
      <c r="N105" s="217"/>
      <c r="P105" s="217"/>
      <c r="Q105" s="217"/>
      <c r="R105" s="217"/>
    </row>
    <row r="106" spans="3:18">
      <c r="C106" s="217"/>
      <c r="D106" s="217"/>
      <c r="E106" s="217"/>
      <c r="F106" s="217"/>
      <c r="H106" s="310"/>
      <c r="J106" s="313"/>
      <c r="N106" s="217"/>
      <c r="P106" s="217"/>
      <c r="Q106" s="217"/>
      <c r="R106" s="217"/>
    </row>
    <row r="107" spans="3:18">
      <c r="C107" s="217"/>
      <c r="D107" s="217"/>
      <c r="E107" s="217"/>
      <c r="F107" s="217"/>
      <c r="H107" s="310"/>
      <c r="J107" s="313"/>
      <c r="N107" s="217"/>
      <c r="P107" s="217"/>
      <c r="Q107" s="217"/>
      <c r="R107" s="217"/>
    </row>
    <row r="108" spans="3:18">
      <c r="C108" s="217"/>
      <c r="D108" s="217"/>
      <c r="E108" s="217"/>
      <c r="F108" s="217"/>
      <c r="H108" s="310"/>
      <c r="J108" s="313"/>
      <c r="N108" s="217"/>
      <c r="P108" s="217"/>
      <c r="Q108" s="217"/>
      <c r="R108" s="217"/>
    </row>
    <row r="109" spans="3:18">
      <c r="C109" s="217"/>
      <c r="D109" s="217"/>
      <c r="E109" s="217"/>
      <c r="F109" s="217"/>
      <c r="H109" s="310"/>
      <c r="J109" s="313"/>
      <c r="N109" s="217"/>
      <c r="P109" s="217"/>
      <c r="Q109" s="217"/>
      <c r="R109" s="217"/>
    </row>
    <row r="110" spans="3:18">
      <c r="C110" s="217"/>
      <c r="D110" s="217"/>
      <c r="E110" s="217"/>
      <c r="F110" s="217"/>
      <c r="H110" s="310"/>
      <c r="J110" s="313"/>
      <c r="N110" s="217"/>
      <c r="P110" s="217"/>
      <c r="Q110" s="217"/>
      <c r="R110" s="217"/>
    </row>
    <row r="111" spans="3:18">
      <c r="C111" s="217"/>
      <c r="D111" s="217"/>
      <c r="E111" s="217"/>
      <c r="F111" s="217"/>
      <c r="H111" s="310"/>
      <c r="J111" s="313"/>
      <c r="N111" s="217"/>
      <c r="P111" s="217"/>
      <c r="Q111" s="217"/>
      <c r="R111" s="217"/>
    </row>
    <row r="112" spans="3:18">
      <c r="C112" s="217"/>
      <c r="D112" s="217"/>
      <c r="E112" s="217"/>
      <c r="F112" s="217"/>
      <c r="H112" s="310"/>
      <c r="J112" s="313"/>
      <c r="N112" s="217"/>
      <c r="P112" s="217"/>
      <c r="Q112" s="217"/>
      <c r="R112" s="217"/>
    </row>
    <row r="113" spans="3:18">
      <c r="C113" s="217"/>
      <c r="D113" s="217"/>
      <c r="E113" s="217"/>
      <c r="F113" s="217"/>
      <c r="H113" s="310"/>
      <c r="J113" s="313"/>
      <c r="N113" s="217"/>
      <c r="P113" s="217"/>
      <c r="Q113" s="217"/>
      <c r="R113" s="217"/>
    </row>
    <row r="114" spans="3:18">
      <c r="C114" s="217"/>
      <c r="D114" s="217"/>
      <c r="E114" s="217"/>
      <c r="F114" s="217"/>
      <c r="H114" s="310"/>
      <c r="J114" s="313"/>
      <c r="N114" s="217"/>
      <c r="P114" s="217"/>
      <c r="Q114" s="217"/>
      <c r="R114" s="217"/>
    </row>
    <row r="115" spans="3:18">
      <c r="C115" s="217"/>
      <c r="D115" s="217"/>
      <c r="E115" s="217"/>
      <c r="F115" s="217"/>
      <c r="H115" s="310"/>
      <c r="J115" s="313"/>
      <c r="N115" s="217"/>
      <c r="P115" s="217"/>
      <c r="Q115" s="217"/>
      <c r="R115" s="217"/>
    </row>
    <row r="116" spans="3:18">
      <c r="C116" s="217"/>
      <c r="D116" s="217"/>
      <c r="E116" s="217"/>
      <c r="F116" s="217"/>
      <c r="H116" s="310"/>
      <c r="J116" s="313"/>
      <c r="N116" s="217"/>
      <c r="P116" s="217"/>
      <c r="Q116" s="217"/>
      <c r="R116" s="217"/>
    </row>
    <row r="117" spans="3:18">
      <c r="C117" s="217"/>
      <c r="D117" s="217"/>
      <c r="E117" s="217"/>
      <c r="F117" s="217"/>
      <c r="H117" s="310"/>
      <c r="J117" s="313"/>
      <c r="N117" s="217"/>
      <c r="P117" s="217"/>
      <c r="Q117" s="217"/>
      <c r="R117" s="217"/>
    </row>
    <row r="118" spans="3:18">
      <c r="C118" s="217"/>
      <c r="D118" s="217"/>
      <c r="E118" s="217"/>
      <c r="F118" s="217"/>
      <c r="H118" s="310"/>
      <c r="J118" s="313"/>
      <c r="N118" s="217"/>
      <c r="P118" s="217"/>
      <c r="Q118" s="217"/>
      <c r="R118" s="217"/>
    </row>
    <row r="119" spans="3:18">
      <c r="C119" s="217"/>
      <c r="D119" s="217"/>
      <c r="E119" s="217"/>
      <c r="F119" s="217"/>
      <c r="H119" s="310"/>
      <c r="J119" s="313"/>
      <c r="N119" s="217"/>
      <c r="P119" s="217"/>
      <c r="Q119" s="217"/>
      <c r="R119" s="217"/>
    </row>
    <row r="120" spans="3:18">
      <c r="C120" s="217"/>
      <c r="D120" s="217"/>
      <c r="E120" s="217"/>
      <c r="F120" s="217"/>
      <c r="H120" s="310"/>
      <c r="J120" s="313"/>
      <c r="N120" s="217"/>
      <c r="P120" s="217"/>
      <c r="Q120" s="217"/>
      <c r="R120" s="217"/>
    </row>
    <row r="121" spans="3:18">
      <c r="C121" s="217"/>
      <c r="D121" s="217"/>
      <c r="E121" s="217"/>
      <c r="F121" s="217"/>
      <c r="H121" s="310"/>
      <c r="J121" s="313"/>
      <c r="N121" s="217"/>
      <c r="P121" s="217"/>
      <c r="Q121" s="217"/>
      <c r="R121" s="217"/>
    </row>
    <row r="122" spans="3:18">
      <c r="C122" s="217"/>
      <c r="D122" s="217"/>
      <c r="E122" s="217"/>
      <c r="F122" s="217"/>
      <c r="H122" s="310"/>
      <c r="J122" s="313"/>
      <c r="N122" s="217"/>
      <c r="P122" s="217"/>
      <c r="Q122" s="217"/>
      <c r="R122" s="217"/>
    </row>
    <row r="123" spans="3:18">
      <c r="C123" s="217"/>
      <c r="D123" s="217"/>
      <c r="E123" s="217"/>
      <c r="F123" s="217"/>
      <c r="H123" s="310"/>
      <c r="J123" s="313"/>
      <c r="N123" s="217"/>
      <c r="P123" s="217"/>
      <c r="Q123" s="217"/>
      <c r="R123" s="217"/>
    </row>
    <row r="124" spans="3:18">
      <c r="C124" s="217"/>
      <c r="D124" s="217"/>
      <c r="E124" s="217"/>
      <c r="F124" s="217"/>
      <c r="H124" s="310"/>
      <c r="J124" s="313"/>
      <c r="N124" s="217"/>
      <c r="P124" s="217"/>
      <c r="Q124" s="217"/>
      <c r="R124" s="217"/>
    </row>
    <row r="125" spans="3:18">
      <c r="C125" s="217"/>
      <c r="D125" s="217"/>
      <c r="E125" s="217"/>
      <c r="F125" s="217"/>
      <c r="H125" s="310"/>
      <c r="J125" s="313"/>
      <c r="N125" s="217"/>
      <c r="P125" s="217"/>
      <c r="Q125" s="217"/>
      <c r="R125" s="217"/>
    </row>
    <row r="126" spans="3:18">
      <c r="C126" s="217"/>
      <c r="D126" s="217"/>
      <c r="E126" s="217"/>
      <c r="F126" s="217"/>
      <c r="H126" s="310"/>
      <c r="J126" s="313"/>
      <c r="N126" s="217"/>
      <c r="P126" s="217"/>
      <c r="Q126" s="217"/>
      <c r="R126" s="217"/>
    </row>
    <row r="127" spans="3:18">
      <c r="C127" s="217"/>
      <c r="D127" s="217"/>
      <c r="E127" s="217"/>
      <c r="F127" s="217"/>
      <c r="H127" s="310"/>
      <c r="J127" s="313"/>
      <c r="N127" s="217"/>
      <c r="P127" s="217"/>
      <c r="Q127" s="217"/>
      <c r="R127" s="217"/>
    </row>
    <row r="128" spans="3:18">
      <c r="C128" s="217"/>
      <c r="D128" s="217"/>
      <c r="E128" s="217"/>
      <c r="F128" s="217"/>
      <c r="H128" s="310"/>
      <c r="J128" s="313"/>
      <c r="N128" s="217"/>
      <c r="P128" s="217"/>
      <c r="Q128" s="217"/>
      <c r="R128" s="217"/>
    </row>
    <row r="129" spans="3:18">
      <c r="C129" s="217"/>
      <c r="D129" s="217"/>
      <c r="E129" s="217"/>
      <c r="F129" s="217"/>
      <c r="H129" s="310"/>
      <c r="J129" s="313"/>
      <c r="N129" s="217"/>
      <c r="P129" s="217"/>
      <c r="Q129" s="217"/>
      <c r="R129" s="217"/>
    </row>
    <row r="130" spans="3:18">
      <c r="C130" s="217"/>
      <c r="D130" s="217"/>
      <c r="E130" s="217"/>
      <c r="F130" s="217"/>
      <c r="H130" s="310"/>
      <c r="J130" s="313"/>
      <c r="N130" s="217"/>
      <c r="P130" s="217"/>
      <c r="Q130" s="217"/>
      <c r="R130" s="217"/>
    </row>
    <row r="131" spans="3:18">
      <c r="C131" s="217"/>
      <c r="D131" s="217"/>
      <c r="E131" s="217"/>
      <c r="F131" s="217"/>
      <c r="H131" s="310"/>
      <c r="J131" s="313"/>
      <c r="N131" s="217"/>
      <c r="P131" s="217"/>
      <c r="Q131" s="217"/>
      <c r="R131" s="217"/>
    </row>
    <row r="132" spans="3:18">
      <c r="C132" s="217"/>
      <c r="D132" s="217"/>
      <c r="E132" s="217"/>
      <c r="F132" s="217"/>
      <c r="H132" s="310"/>
      <c r="J132" s="313"/>
      <c r="N132" s="217"/>
      <c r="P132" s="217"/>
      <c r="Q132" s="217"/>
      <c r="R132" s="217"/>
    </row>
    <row r="133" spans="3:18">
      <c r="C133" s="217"/>
      <c r="D133" s="217"/>
      <c r="E133" s="217"/>
      <c r="F133" s="217"/>
      <c r="H133" s="310"/>
      <c r="J133" s="313"/>
      <c r="N133" s="217"/>
      <c r="P133" s="217"/>
      <c r="Q133" s="217"/>
      <c r="R133" s="217"/>
    </row>
    <row r="134" spans="3:18">
      <c r="C134" s="217"/>
      <c r="D134" s="217"/>
      <c r="E134" s="217"/>
      <c r="F134" s="217"/>
      <c r="H134" s="310"/>
      <c r="J134" s="313"/>
      <c r="N134" s="217"/>
      <c r="P134" s="217"/>
      <c r="Q134" s="217"/>
      <c r="R134" s="217"/>
    </row>
    <row r="135" spans="3:18">
      <c r="C135" s="217"/>
      <c r="D135" s="217"/>
      <c r="E135" s="217"/>
      <c r="F135" s="217"/>
      <c r="H135" s="310"/>
      <c r="J135" s="313"/>
      <c r="N135" s="217"/>
      <c r="P135" s="217"/>
      <c r="Q135" s="217"/>
      <c r="R135" s="217"/>
    </row>
    <row r="136" spans="3:18">
      <c r="C136" s="217"/>
      <c r="D136" s="217"/>
      <c r="E136" s="217"/>
      <c r="F136" s="217"/>
      <c r="H136" s="310"/>
      <c r="J136" s="313"/>
      <c r="N136" s="217"/>
      <c r="P136" s="217"/>
      <c r="Q136" s="217"/>
      <c r="R136" s="217"/>
    </row>
    <row r="137" spans="3:18">
      <c r="C137" s="217"/>
      <c r="D137" s="217"/>
      <c r="E137" s="217"/>
      <c r="F137" s="217"/>
      <c r="H137" s="310"/>
      <c r="J137" s="313"/>
      <c r="N137" s="217"/>
      <c r="P137" s="217"/>
      <c r="Q137" s="217"/>
      <c r="R137" s="217"/>
    </row>
    <row r="138" spans="3:18">
      <c r="C138" s="217"/>
      <c r="D138" s="217"/>
      <c r="E138" s="217"/>
      <c r="F138" s="217"/>
      <c r="H138" s="310"/>
      <c r="J138" s="313"/>
      <c r="N138" s="217"/>
      <c r="P138" s="217"/>
      <c r="Q138" s="217"/>
      <c r="R138" s="217"/>
    </row>
    <row r="139" spans="3:18">
      <c r="C139" s="217"/>
      <c r="D139" s="217"/>
      <c r="E139" s="217"/>
      <c r="F139" s="217"/>
      <c r="H139" s="310"/>
      <c r="J139" s="313"/>
      <c r="N139" s="217"/>
      <c r="P139" s="217"/>
      <c r="Q139" s="217"/>
      <c r="R139" s="217"/>
    </row>
    <row r="140" spans="3:18">
      <c r="C140" s="217"/>
      <c r="D140" s="217"/>
      <c r="E140" s="217"/>
      <c r="F140" s="217"/>
      <c r="H140" s="310"/>
      <c r="J140" s="313"/>
      <c r="N140" s="217"/>
      <c r="P140" s="217"/>
      <c r="Q140" s="217"/>
      <c r="R140" s="217"/>
    </row>
    <row r="141" spans="3:18">
      <c r="C141" s="217"/>
      <c r="D141" s="217"/>
      <c r="E141" s="217"/>
      <c r="F141" s="217"/>
      <c r="H141" s="310"/>
      <c r="J141" s="313"/>
      <c r="N141" s="217"/>
      <c r="P141" s="217"/>
      <c r="Q141" s="217"/>
      <c r="R141" s="217"/>
    </row>
    <row r="142" spans="3:18">
      <c r="C142" s="217"/>
      <c r="D142" s="217"/>
      <c r="E142" s="217"/>
      <c r="F142" s="217"/>
      <c r="H142" s="310"/>
      <c r="J142" s="313"/>
      <c r="N142" s="217"/>
      <c r="P142" s="217"/>
      <c r="Q142" s="217"/>
      <c r="R142" s="217"/>
    </row>
    <row r="143" spans="3:18">
      <c r="C143" s="217"/>
      <c r="D143" s="217"/>
      <c r="E143" s="217"/>
      <c r="F143" s="217"/>
      <c r="H143" s="310"/>
      <c r="J143" s="313"/>
      <c r="N143" s="217"/>
      <c r="P143" s="217"/>
      <c r="Q143" s="217"/>
      <c r="R143" s="217"/>
    </row>
    <row r="144" spans="3:18">
      <c r="C144" s="217"/>
      <c r="D144" s="217"/>
      <c r="E144" s="217"/>
      <c r="F144" s="217"/>
      <c r="H144" s="310"/>
      <c r="J144" s="313"/>
      <c r="N144" s="217"/>
      <c r="P144" s="217"/>
      <c r="Q144" s="217"/>
      <c r="R144" s="217"/>
    </row>
    <row r="145" spans="3:18">
      <c r="C145" s="217"/>
      <c r="D145" s="217"/>
      <c r="E145" s="217"/>
      <c r="F145" s="217"/>
      <c r="H145" s="310"/>
      <c r="J145" s="313"/>
      <c r="N145" s="217"/>
      <c r="P145" s="217"/>
      <c r="Q145" s="217"/>
      <c r="R145" s="217"/>
    </row>
    <row r="146" spans="3:18">
      <c r="C146" s="217"/>
      <c r="D146" s="217"/>
      <c r="E146" s="217"/>
      <c r="F146" s="217"/>
      <c r="H146" s="310"/>
      <c r="J146" s="313"/>
      <c r="N146" s="217"/>
      <c r="P146" s="217"/>
      <c r="Q146" s="217"/>
      <c r="R146" s="217"/>
    </row>
    <row r="147" spans="3:18">
      <c r="C147" s="217"/>
      <c r="D147" s="217"/>
      <c r="E147" s="217"/>
      <c r="F147" s="217"/>
      <c r="H147" s="310"/>
      <c r="J147" s="313"/>
      <c r="N147" s="217"/>
      <c r="P147" s="217"/>
      <c r="Q147" s="217"/>
      <c r="R147" s="217"/>
    </row>
    <row r="148" spans="3:18">
      <c r="C148" s="217"/>
      <c r="D148" s="217"/>
      <c r="E148" s="217"/>
      <c r="F148" s="217"/>
      <c r="H148" s="310"/>
      <c r="J148" s="313"/>
      <c r="N148" s="217"/>
      <c r="P148" s="217"/>
      <c r="Q148" s="217"/>
      <c r="R148" s="217"/>
    </row>
    <row r="149" spans="3:18">
      <c r="C149" s="217"/>
      <c r="D149" s="217"/>
      <c r="E149" s="217"/>
      <c r="F149" s="217"/>
      <c r="H149" s="310"/>
      <c r="J149" s="313"/>
      <c r="N149" s="217"/>
      <c r="P149" s="217"/>
      <c r="Q149" s="217"/>
      <c r="R149" s="217"/>
    </row>
    <row r="150" spans="3:18">
      <c r="C150" s="217"/>
      <c r="D150" s="217"/>
      <c r="E150" s="217"/>
      <c r="F150" s="217"/>
      <c r="H150" s="310"/>
      <c r="J150" s="313"/>
      <c r="N150" s="217"/>
      <c r="P150" s="217"/>
      <c r="Q150" s="217"/>
      <c r="R150" s="217"/>
    </row>
    <row r="151" spans="3:18">
      <c r="C151" s="217"/>
      <c r="D151" s="217"/>
      <c r="E151" s="217"/>
      <c r="F151" s="217"/>
      <c r="H151" s="310"/>
      <c r="J151" s="313"/>
      <c r="N151" s="217"/>
      <c r="P151" s="217"/>
      <c r="Q151" s="217"/>
      <c r="R151" s="217"/>
    </row>
    <row r="152" spans="3:18">
      <c r="C152" s="217"/>
      <c r="D152" s="217"/>
      <c r="E152" s="217"/>
      <c r="F152" s="217"/>
      <c r="H152" s="310"/>
      <c r="J152" s="313"/>
      <c r="N152" s="217"/>
      <c r="P152" s="217"/>
      <c r="Q152" s="217"/>
      <c r="R152" s="217"/>
    </row>
    <row r="153" spans="3:18">
      <c r="C153" s="217"/>
      <c r="D153" s="217"/>
      <c r="E153" s="217"/>
      <c r="F153" s="217"/>
      <c r="H153" s="310"/>
      <c r="J153" s="313"/>
      <c r="N153" s="217"/>
      <c r="P153" s="217"/>
      <c r="Q153" s="217"/>
      <c r="R153" s="217"/>
    </row>
    <row r="154" spans="3:18">
      <c r="C154" s="217"/>
      <c r="D154" s="217"/>
      <c r="E154" s="217"/>
      <c r="F154" s="217"/>
      <c r="H154" s="310"/>
      <c r="J154" s="313"/>
      <c r="N154" s="217"/>
      <c r="P154" s="217"/>
      <c r="Q154" s="217"/>
      <c r="R154" s="217"/>
    </row>
    <row r="155" spans="3:18">
      <c r="C155" s="217"/>
      <c r="D155" s="217"/>
      <c r="E155" s="217"/>
      <c r="F155" s="217"/>
      <c r="H155" s="310"/>
      <c r="J155" s="313"/>
      <c r="N155" s="217"/>
      <c r="P155" s="217"/>
      <c r="Q155" s="217"/>
      <c r="R155" s="217"/>
    </row>
    <row r="156" spans="3:18">
      <c r="C156" s="217"/>
      <c r="D156" s="217"/>
      <c r="E156" s="217"/>
      <c r="F156" s="217"/>
      <c r="H156" s="310"/>
      <c r="J156" s="313"/>
      <c r="N156" s="217"/>
      <c r="P156" s="217"/>
      <c r="Q156" s="217"/>
      <c r="R156" s="217"/>
    </row>
    <row r="157" spans="3:18">
      <c r="C157" s="217"/>
      <c r="D157" s="217"/>
      <c r="E157" s="217"/>
      <c r="F157" s="217"/>
      <c r="H157" s="310"/>
      <c r="J157" s="313"/>
      <c r="N157" s="217"/>
      <c r="P157" s="217"/>
      <c r="Q157" s="217"/>
      <c r="R157" s="217"/>
    </row>
    <row r="158" spans="3:18">
      <c r="H158" s="32"/>
    </row>
    <row r="159" spans="3:18">
      <c r="H159" s="32"/>
    </row>
    <row r="160" spans="3:18">
      <c r="H160" s="32"/>
    </row>
    <row r="161" spans="8:8">
      <c r="H161" s="32"/>
    </row>
    <row r="162" spans="8:8">
      <c r="H162" s="32"/>
    </row>
    <row r="163" spans="8:8">
      <c r="H163" s="32"/>
    </row>
    <row r="164" spans="8:8">
      <c r="H164" s="32"/>
    </row>
    <row r="165" spans="8:8">
      <c r="H165" s="32"/>
    </row>
    <row r="166" spans="8:8">
      <c r="H166" s="32"/>
    </row>
    <row r="167" spans="8:8">
      <c r="H167" s="32"/>
    </row>
    <row r="168" spans="8:8">
      <c r="H168" s="32"/>
    </row>
    <row r="169" spans="8:8">
      <c r="H169" s="32"/>
    </row>
  </sheetData>
  <mergeCells count="1">
    <mergeCell ref="P12:R12"/>
  </mergeCells>
  <phoneticPr fontId="9" type="noConversion"/>
  <printOptions horizontalCentered="1"/>
  <pageMargins left="0.95" right="0.5" top="1" bottom="0.5" header="0.5" footer="0.5"/>
  <pageSetup scale="56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V168"/>
  <sheetViews>
    <sheetView showGridLines="0" zoomScale="85" zoomScaleNormal="85" zoomScaleSheetLayoutView="80" workbookViewId="0"/>
  </sheetViews>
  <sheetFormatPr defaultColWidth="9.6640625" defaultRowHeight="15.6"/>
  <cols>
    <col min="1" max="1" width="4.44140625" style="21" bestFit="1" customWidth="1"/>
    <col min="2" max="2" width="3.88671875" style="21" customWidth="1"/>
    <col min="3" max="3" width="29.44140625" style="21" customWidth="1"/>
    <col min="4" max="4" width="7" style="21" bestFit="1" customWidth="1"/>
    <col min="5" max="5" width="14.44140625" style="21" bestFit="1" customWidth="1"/>
    <col min="6" max="6" width="14" style="21" bestFit="1" customWidth="1"/>
    <col min="7" max="7" width="7" style="40" customWidth="1"/>
    <col min="8" max="8" width="9" style="20" bestFit="1" customWidth="1"/>
    <col min="9" max="9" width="7.21875" style="40" customWidth="1"/>
    <col min="10" max="10" width="9.33203125" style="20" bestFit="1" customWidth="1"/>
    <col min="11" max="11" width="1.33203125" style="26" customWidth="1"/>
    <col min="12" max="12" width="9.33203125" style="26" bestFit="1" customWidth="1"/>
    <col min="13" max="13" width="1.6640625" style="26" customWidth="1"/>
    <col min="14" max="14" width="13.44140625" style="21" bestFit="1" customWidth="1"/>
    <col min="15" max="15" width="2.77734375" style="26" customWidth="1"/>
    <col min="16" max="16" width="10.88671875" style="21" bestFit="1" customWidth="1"/>
    <col min="17" max="16384" width="9.6640625" style="21"/>
  </cols>
  <sheetData>
    <row r="1" spans="1:21">
      <c r="A1" s="153"/>
      <c r="B1" s="153"/>
      <c r="C1" s="153"/>
      <c r="D1" s="153"/>
      <c r="E1" s="153"/>
      <c r="F1" s="153"/>
      <c r="G1" s="132"/>
      <c r="H1" s="300"/>
      <c r="I1" s="132"/>
      <c r="J1" s="300"/>
      <c r="K1" s="113"/>
      <c r="L1" s="113"/>
      <c r="M1" s="113"/>
      <c r="N1" s="184" t="s">
        <v>192</v>
      </c>
      <c r="P1" s="217"/>
    </row>
    <row r="2" spans="1:21">
      <c r="A2" s="316" t="str">
        <f>CONCATENATE(COMPANY,"-",JURISDICTION)</f>
        <v>Atmos Energy Corporation-Kentucky</v>
      </c>
      <c r="B2" s="301"/>
      <c r="C2" s="301"/>
      <c r="D2" s="301"/>
      <c r="E2" s="301"/>
      <c r="F2" s="301"/>
      <c r="G2" s="133"/>
      <c r="H2" s="301"/>
      <c r="I2" s="133"/>
      <c r="J2" s="301"/>
      <c r="K2" s="115"/>
      <c r="L2" s="115"/>
      <c r="M2" s="115"/>
      <c r="N2" s="302"/>
      <c r="O2" s="115"/>
      <c r="P2" s="217"/>
      <c r="Q2" s="22"/>
      <c r="R2" s="22"/>
      <c r="S2" s="22"/>
      <c r="T2" s="22"/>
      <c r="U2" s="22"/>
    </row>
    <row r="3" spans="1:21">
      <c r="A3" s="317" t="s">
        <v>90</v>
      </c>
      <c r="B3" s="301"/>
      <c r="C3" s="301"/>
      <c r="D3" s="301"/>
      <c r="E3" s="301"/>
      <c r="F3" s="301"/>
      <c r="G3" s="133"/>
      <c r="H3" s="301"/>
      <c r="I3" s="133"/>
      <c r="J3" s="301"/>
      <c r="K3" s="115"/>
      <c r="L3" s="115"/>
      <c r="M3" s="115"/>
      <c r="N3" s="301"/>
      <c r="O3" s="115"/>
      <c r="P3" s="217"/>
      <c r="Q3" s="22"/>
      <c r="R3" s="22"/>
      <c r="S3" s="22"/>
      <c r="T3" s="22"/>
      <c r="U3" s="22"/>
    </row>
    <row r="4" spans="1:21">
      <c r="A4" s="318" t="str">
        <f>"For Base Period Ended  "&amp;TEXT(testyear, "mmmm dd, yyyy")</f>
        <v>For Base Period Ended  December 30, 2018</v>
      </c>
      <c r="B4" s="301"/>
      <c r="C4" s="301"/>
      <c r="D4" s="301"/>
      <c r="E4" s="301"/>
      <c r="F4" s="301"/>
      <c r="G4" s="133"/>
      <c r="H4" s="301"/>
      <c r="I4" s="133"/>
      <c r="J4" s="301"/>
      <c r="K4" s="115"/>
      <c r="L4" s="115"/>
      <c r="M4" s="115"/>
      <c r="N4" s="301"/>
      <c r="O4" s="115"/>
      <c r="P4" s="217"/>
      <c r="Q4" s="22"/>
      <c r="R4" s="22"/>
      <c r="S4" s="22"/>
      <c r="T4" s="22"/>
      <c r="U4" s="22"/>
    </row>
    <row r="5" spans="1:21">
      <c r="A5" s="318"/>
      <c r="B5" s="301"/>
      <c r="C5" s="301"/>
      <c r="D5" s="301"/>
      <c r="E5" s="301"/>
      <c r="F5" s="301"/>
      <c r="G5" s="133"/>
      <c r="H5" s="301"/>
      <c r="I5" s="133"/>
      <c r="J5" s="301"/>
      <c r="K5" s="115"/>
      <c r="L5" s="115"/>
      <c r="M5" s="115"/>
      <c r="N5" s="301"/>
      <c r="O5" s="115"/>
      <c r="P5" s="217"/>
      <c r="Q5" s="22"/>
      <c r="R5" s="22"/>
      <c r="S5" s="22"/>
      <c r="T5" s="22"/>
      <c r="U5" s="22"/>
    </row>
    <row r="6" spans="1:21">
      <c r="A6" s="131"/>
      <c r="B6" s="131"/>
      <c r="C6" s="131"/>
      <c r="D6" s="131"/>
      <c r="E6" s="131"/>
      <c r="F6" s="131"/>
      <c r="G6" s="134"/>
      <c r="H6" s="186"/>
      <c r="I6" s="134"/>
      <c r="J6" s="186"/>
      <c r="K6" s="117"/>
      <c r="L6" s="117"/>
      <c r="M6" s="117"/>
      <c r="N6" s="131"/>
      <c r="O6" s="117"/>
      <c r="P6" s="217"/>
      <c r="Q6" s="22"/>
      <c r="R6" s="22"/>
      <c r="S6" s="22"/>
      <c r="T6" s="22"/>
      <c r="U6" s="22"/>
    </row>
    <row r="7" spans="1:21" s="26" customFormat="1">
      <c r="A7" s="117"/>
      <c r="B7" s="118"/>
      <c r="C7" s="118"/>
      <c r="D7" s="118"/>
      <c r="E7" s="118"/>
      <c r="F7" s="119" t="s">
        <v>86</v>
      </c>
      <c r="G7" s="135"/>
      <c r="H7" s="119"/>
      <c r="I7" s="135"/>
      <c r="J7" s="119" t="s">
        <v>2</v>
      </c>
      <c r="K7" s="118"/>
      <c r="L7" s="118"/>
      <c r="M7" s="118"/>
      <c r="N7" s="119" t="s">
        <v>122</v>
      </c>
      <c r="O7" s="118"/>
      <c r="Q7" s="28"/>
      <c r="R7" s="28"/>
      <c r="S7" s="28"/>
      <c r="T7" s="28"/>
      <c r="U7" s="28"/>
    </row>
    <row r="8" spans="1:21" s="26" customFormat="1">
      <c r="A8" s="120" t="s">
        <v>121</v>
      </c>
      <c r="B8" s="118"/>
      <c r="C8" s="118"/>
      <c r="D8" s="118"/>
      <c r="E8" s="119" t="s">
        <v>48</v>
      </c>
      <c r="F8" s="121" t="s">
        <v>94</v>
      </c>
      <c r="G8" s="136"/>
      <c r="H8" s="119" t="s">
        <v>3</v>
      </c>
      <c r="I8" s="136"/>
      <c r="J8" s="119" t="s">
        <v>50</v>
      </c>
      <c r="K8" s="119"/>
      <c r="L8" s="119" t="s">
        <v>51</v>
      </c>
      <c r="M8" s="119"/>
      <c r="N8" s="122" t="s">
        <v>127</v>
      </c>
      <c r="O8" s="119"/>
      <c r="Q8" s="28"/>
      <c r="R8" s="28"/>
      <c r="S8" s="28"/>
      <c r="T8" s="28"/>
      <c r="U8" s="28"/>
    </row>
    <row r="9" spans="1:21" s="26" customFormat="1">
      <c r="A9" s="123" t="s">
        <v>123</v>
      </c>
      <c r="B9" s="124" t="s">
        <v>124</v>
      </c>
      <c r="C9" s="124"/>
      <c r="D9" s="124"/>
      <c r="E9" s="125" t="s">
        <v>49</v>
      </c>
      <c r="F9" s="126" t="s">
        <v>91</v>
      </c>
      <c r="G9" s="137"/>
      <c r="H9" s="125" t="s">
        <v>136</v>
      </c>
      <c r="I9" s="137"/>
      <c r="J9" s="125" t="s">
        <v>136</v>
      </c>
      <c r="K9" s="125"/>
      <c r="L9" s="126" t="s">
        <v>93</v>
      </c>
      <c r="M9" s="125"/>
      <c r="N9" s="126" t="s">
        <v>92</v>
      </c>
      <c r="O9" s="119"/>
      <c r="Q9" s="28"/>
      <c r="R9" s="28"/>
      <c r="S9" s="28"/>
      <c r="T9" s="28"/>
      <c r="U9" s="28"/>
    </row>
    <row r="10" spans="1:21">
      <c r="A10" s="131"/>
      <c r="B10" s="301" t="s">
        <v>128</v>
      </c>
      <c r="C10" s="301"/>
      <c r="D10" s="301"/>
      <c r="E10" s="186" t="s">
        <v>129</v>
      </c>
      <c r="F10" s="303" t="s">
        <v>84</v>
      </c>
      <c r="G10" s="138"/>
      <c r="H10" s="304" t="s">
        <v>131</v>
      </c>
      <c r="I10" s="120"/>
      <c r="J10" s="186" t="s">
        <v>132</v>
      </c>
      <c r="K10" s="120"/>
      <c r="L10" s="304" t="s">
        <v>133</v>
      </c>
      <c r="M10" s="120"/>
      <c r="N10" s="304" t="s">
        <v>134</v>
      </c>
      <c r="O10" s="120"/>
      <c r="P10" s="217"/>
      <c r="Q10" s="22"/>
      <c r="R10" s="22"/>
      <c r="S10" s="22"/>
      <c r="T10" s="22"/>
      <c r="U10" s="22"/>
    </row>
    <row r="11" spans="1:21">
      <c r="A11" s="131"/>
      <c r="B11" s="131"/>
      <c r="C11" s="131"/>
      <c r="D11" s="131"/>
      <c r="E11" s="131"/>
      <c r="F11" s="131"/>
      <c r="G11" s="134"/>
      <c r="H11" s="186"/>
      <c r="I11" s="134"/>
      <c r="J11" s="186"/>
      <c r="K11" s="117"/>
      <c r="L11" s="117"/>
      <c r="M11" s="117"/>
      <c r="N11" s="131"/>
      <c r="O11" s="117"/>
      <c r="P11" s="217"/>
      <c r="Q11" s="22"/>
      <c r="R11" s="22"/>
      <c r="S11" s="22"/>
      <c r="T11" s="22"/>
      <c r="U11" s="22"/>
    </row>
    <row r="12" spans="1:21">
      <c r="A12" s="300">
        <f t="shared" ref="A12" si="0">1+A11</f>
        <v>1</v>
      </c>
      <c r="B12" s="153" t="s">
        <v>80</v>
      </c>
      <c r="C12" s="153"/>
      <c r="D12" s="153"/>
      <c r="E12" s="153"/>
      <c r="F12" s="153"/>
      <c r="G12" s="132"/>
      <c r="H12" s="300"/>
      <c r="I12" s="132"/>
      <c r="J12" s="300"/>
      <c r="K12" s="113"/>
      <c r="L12" s="113"/>
      <c r="M12" s="113"/>
      <c r="N12" s="153"/>
      <c r="O12" s="113"/>
      <c r="P12" s="217"/>
    </row>
    <row r="13" spans="1:21">
      <c r="A13" s="300">
        <v>2</v>
      </c>
      <c r="B13" s="153"/>
      <c r="C13" s="131" t="s">
        <v>135</v>
      </c>
      <c r="D13" s="131"/>
      <c r="E13" s="306">
        <f>[2]C.1!$D$18</f>
        <v>83882421.513938576</v>
      </c>
      <c r="F13" s="117">
        <f>E13/365</f>
        <v>229814.85346284541</v>
      </c>
      <c r="G13" s="134" t="s">
        <v>208</v>
      </c>
      <c r="H13" s="127">
        <f>'ATO-CWC2'!$C$19</f>
        <v>40.82</v>
      </c>
      <c r="I13" s="134" t="s">
        <v>209</v>
      </c>
      <c r="J13" s="127">
        <f>'ATO-CWC3'!L135</f>
        <v>39.479999999999997</v>
      </c>
      <c r="K13" s="117"/>
      <c r="L13" s="128">
        <f>H13-J13</f>
        <v>1.3400000000000034</v>
      </c>
      <c r="M13" s="117"/>
      <c r="N13" s="117">
        <f>L13*F13</f>
        <v>307951.90364021366</v>
      </c>
      <c r="O13" s="117"/>
      <c r="P13" s="217"/>
      <c r="Q13" s="22"/>
      <c r="R13" s="22"/>
      <c r="S13" s="22"/>
      <c r="T13" s="22"/>
      <c r="U13" s="22"/>
    </row>
    <row r="14" spans="1:21">
      <c r="A14" s="300">
        <v>3</v>
      </c>
      <c r="B14" s="131"/>
      <c r="C14" s="131"/>
      <c r="D14" s="131"/>
      <c r="E14" s="131"/>
      <c r="F14" s="131"/>
      <c r="G14" s="134"/>
      <c r="H14" s="127"/>
      <c r="I14" s="134"/>
      <c r="J14" s="186"/>
      <c r="K14" s="117"/>
      <c r="L14" s="117"/>
      <c r="M14" s="117"/>
      <c r="N14" s="131"/>
      <c r="O14" s="117"/>
      <c r="P14" s="217"/>
      <c r="Q14" s="22"/>
      <c r="R14" s="22"/>
      <c r="S14" s="22"/>
      <c r="T14" s="22"/>
      <c r="U14" s="22"/>
    </row>
    <row r="15" spans="1:21">
      <c r="A15" s="300">
        <v>4</v>
      </c>
      <c r="B15" s="153" t="s">
        <v>46</v>
      </c>
      <c r="C15" s="153"/>
      <c r="D15" s="153"/>
      <c r="E15" s="219" t="s">
        <v>2</v>
      </c>
      <c r="F15" s="153"/>
      <c r="G15" s="132"/>
      <c r="H15" s="309"/>
      <c r="I15" s="132"/>
      <c r="J15" s="300"/>
      <c r="K15" s="113"/>
      <c r="L15" s="113"/>
      <c r="M15" s="113"/>
      <c r="N15" s="153"/>
      <c r="O15" s="113"/>
      <c r="P15" s="217"/>
      <c r="Q15" s="22"/>
    </row>
    <row r="16" spans="1:21">
      <c r="A16" s="300">
        <v>5</v>
      </c>
      <c r="B16" s="153"/>
      <c r="C16" s="131" t="s">
        <v>159</v>
      </c>
      <c r="D16" s="220"/>
      <c r="E16" s="131">
        <f>'[3]O&amp;M Comparison'!$O$6</f>
        <v>10632313.560955629</v>
      </c>
      <c r="F16" s="117">
        <f>E16/365</f>
        <v>29129.626194398981</v>
      </c>
      <c r="G16" s="134" t="s">
        <v>208</v>
      </c>
      <c r="H16" s="127">
        <f>'ATO-CWC2'!$C$19</f>
        <v>40.82</v>
      </c>
      <c r="I16" s="134" t="s">
        <v>210</v>
      </c>
      <c r="J16" s="127">
        <f>'ATO-CWC4'!I59</f>
        <v>14.08</v>
      </c>
      <c r="K16" s="117"/>
      <c r="L16" s="128">
        <f>H16-J16</f>
        <v>26.740000000000002</v>
      </c>
      <c r="M16" s="117"/>
      <c r="N16" s="117">
        <f>L16*F16</f>
        <v>778926.20443822886</v>
      </c>
      <c r="O16" s="117"/>
      <c r="P16" s="217"/>
      <c r="Q16" s="22"/>
      <c r="R16" s="22"/>
      <c r="S16" s="22"/>
      <c r="T16" s="22"/>
      <c r="U16" s="22"/>
    </row>
    <row r="17" spans="1:22">
      <c r="A17" s="300">
        <v>6</v>
      </c>
      <c r="B17" s="153"/>
      <c r="C17" s="131" t="s">
        <v>160</v>
      </c>
      <c r="D17" s="220"/>
      <c r="E17" s="295">
        <f>E18-E16</f>
        <v>17898823.6544955</v>
      </c>
      <c r="F17" s="117">
        <f>E17/365</f>
        <v>49037.87302601507</v>
      </c>
      <c r="G17" s="134" t="s">
        <v>208</v>
      </c>
      <c r="H17" s="127">
        <f>'ATO-CWC2'!$C$19</f>
        <v>40.82</v>
      </c>
      <c r="I17" s="134" t="s">
        <v>211</v>
      </c>
      <c r="J17" s="129">
        <f ca="1">'ATO-CWC5'!E15</f>
        <v>28.330000000000002</v>
      </c>
      <c r="K17" s="117"/>
      <c r="L17" s="128">
        <f ca="1">H17-J17</f>
        <v>12.489999999999998</v>
      </c>
      <c r="M17" s="117"/>
      <c r="N17" s="295">
        <f ca="1">L17*F17</f>
        <v>612483.03409492818</v>
      </c>
      <c r="O17" s="117"/>
      <c r="P17" s="217"/>
      <c r="Q17" s="22"/>
      <c r="R17" s="22"/>
      <c r="S17" s="22"/>
      <c r="T17" s="22"/>
      <c r="U17" s="22"/>
    </row>
    <row r="18" spans="1:22">
      <c r="A18" s="300">
        <v>7</v>
      </c>
      <c r="B18" s="153" t="s">
        <v>79</v>
      </c>
      <c r="C18" s="153"/>
      <c r="D18" s="153"/>
      <c r="E18" s="153">
        <f>'[3]O&amp;M Comparison'!$O$34</f>
        <v>28531137.215451129</v>
      </c>
      <c r="F18" s="131"/>
      <c r="G18" s="132"/>
      <c r="H18" s="309"/>
      <c r="I18" s="132"/>
      <c r="J18" s="300"/>
      <c r="K18" s="113"/>
      <c r="L18" s="113"/>
      <c r="M18" s="113"/>
      <c r="N18" s="131">
        <f ca="1">SUM(N16:N17)</f>
        <v>1391409.2385331569</v>
      </c>
      <c r="O18" s="113"/>
      <c r="P18" s="217"/>
      <c r="Q18" s="22"/>
      <c r="T18" s="22"/>
      <c r="U18" s="22"/>
    </row>
    <row r="19" spans="1:22">
      <c r="A19" s="300">
        <v>8</v>
      </c>
      <c r="B19" s="153"/>
      <c r="C19" s="131"/>
      <c r="D19" s="131"/>
      <c r="E19" s="153"/>
      <c r="F19" s="153"/>
      <c r="G19" s="134"/>
      <c r="H19" s="127"/>
      <c r="I19" s="134"/>
      <c r="J19" s="186"/>
      <c r="K19" s="117"/>
      <c r="L19" s="117"/>
      <c r="M19" s="117"/>
      <c r="N19" s="153"/>
      <c r="O19" s="117"/>
      <c r="P19" s="217"/>
      <c r="Q19" s="22"/>
      <c r="R19" s="22"/>
      <c r="S19" s="22"/>
    </row>
    <row r="20" spans="1:22">
      <c r="A20" s="300">
        <v>9</v>
      </c>
      <c r="B20" s="131" t="s">
        <v>47</v>
      </c>
      <c r="C20" s="131"/>
      <c r="D20" s="131"/>
      <c r="E20" s="131"/>
      <c r="F20" s="131"/>
      <c r="G20" s="134"/>
      <c r="H20" s="127"/>
      <c r="I20" s="134"/>
      <c r="J20" s="186"/>
      <c r="K20" s="117"/>
      <c r="L20" s="117"/>
      <c r="M20" s="117"/>
      <c r="N20" s="131"/>
      <c r="O20" s="117"/>
      <c r="P20" s="217"/>
      <c r="Q20" s="22"/>
      <c r="R20" s="22"/>
      <c r="S20" s="22"/>
      <c r="T20" s="22"/>
      <c r="U20" s="22"/>
    </row>
    <row r="21" spans="1:22">
      <c r="A21" s="300">
        <v>10</v>
      </c>
      <c r="B21" s="153"/>
      <c r="C21" s="131" t="s">
        <v>35</v>
      </c>
      <c r="D21" s="131"/>
      <c r="E21" s="117">
        <f>'[2]C.2.3 B'!$O$16</f>
        <v>5199059</v>
      </c>
      <c r="F21" s="117">
        <f t="shared" ref="F21:F26" si="1">E21/365</f>
        <v>14243.997260273973</v>
      </c>
      <c r="G21" s="134" t="s">
        <v>208</v>
      </c>
      <c r="H21" s="127">
        <f>'ATO-CWC2'!$C$19</f>
        <v>40.82</v>
      </c>
      <c r="I21" s="134" t="s">
        <v>212</v>
      </c>
      <c r="J21" s="129">
        <f>'ATO-CWC6'!$E$24</f>
        <v>305.63942577118434</v>
      </c>
      <c r="K21" s="117"/>
      <c r="L21" s="128">
        <f t="shared" ref="L21:L26" si="2">H21-J21</f>
        <v>-264.81942577118434</v>
      </c>
      <c r="M21" s="117"/>
      <c r="N21" s="117">
        <f t="shared" ref="N21:N26" si="3">L21*F21</f>
        <v>-3772087.1751520764</v>
      </c>
      <c r="O21" s="117"/>
      <c r="P21" s="217"/>
      <c r="Q21" s="22"/>
      <c r="R21" s="22"/>
      <c r="S21" s="22"/>
      <c r="T21" s="22"/>
      <c r="U21" s="22"/>
    </row>
    <row r="22" spans="1:22">
      <c r="A22" s="300">
        <v>11</v>
      </c>
      <c r="B22" s="153"/>
      <c r="C22" s="131" t="s">
        <v>257</v>
      </c>
      <c r="D22" s="131"/>
      <c r="E22" s="117">
        <f>'[2]C.2.3 B'!$O$18</f>
        <v>144877.30999999997</v>
      </c>
      <c r="F22" s="117">
        <f t="shared" si="1"/>
        <v>396.92413698630128</v>
      </c>
      <c r="G22" s="134" t="s">
        <v>208</v>
      </c>
      <c r="H22" s="127">
        <f>'ATO-CWC2'!$C$19</f>
        <v>40.82</v>
      </c>
      <c r="I22" s="134" t="s">
        <v>212</v>
      </c>
      <c r="J22" s="129">
        <f>'ATO-CWC6'!E29</f>
        <v>60.369914482739155</v>
      </c>
      <c r="K22" s="117"/>
      <c r="L22" s="128">
        <f t="shared" si="2"/>
        <v>-19.549914482739155</v>
      </c>
      <c r="M22" s="117"/>
      <c r="N22" s="117">
        <f t="shared" si="3"/>
        <v>-7759.8329342172319</v>
      </c>
      <c r="O22" s="117"/>
      <c r="P22" s="217"/>
      <c r="Q22" s="22"/>
      <c r="R22" s="22"/>
      <c r="S22" s="22"/>
      <c r="T22" s="22"/>
      <c r="U22" s="22"/>
    </row>
    <row r="23" spans="1:22">
      <c r="A23" s="300">
        <v>12</v>
      </c>
      <c r="B23" s="153"/>
      <c r="C23" s="131" t="s">
        <v>78</v>
      </c>
      <c r="D23" s="131"/>
      <c r="E23" s="117">
        <f>SUM('[2]C.2.3 B'!$O$12:$O$15)</f>
        <v>358215.31</v>
      </c>
      <c r="F23" s="117">
        <f t="shared" si="1"/>
        <v>981.41180821917806</v>
      </c>
      <c r="G23" s="134" t="s">
        <v>208</v>
      </c>
      <c r="H23" s="127">
        <f>'ATO-CWC2'!$C$19</f>
        <v>40.82</v>
      </c>
      <c r="I23" s="134" t="s">
        <v>212</v>
      </c>
      <c r="J23" s="129">
        <f>'ATO-CWC6'!$E$20</f>
        <v>83.625</v>
      </c>
      <c r="K23" s="117"/>
      <c r="L23" s="128">
        <f t="shared" si="2"/>
        <v>-42.805</v>
      </c>
      <c r="M23" s="117"/>
      <c r="N23" s="117">
        <f t="shared" si="3"/>
        <v>-42009.332450821916</v>
      </c>
      <c r="O23" s="117"/>
      <c r="P23" s="217"/>
      <c r="Q23" s="22"/>
      <c r="R23" s="22"/>
      <c r="S23" s="22"/>
      <c r="T23" s="22"/>
      <c r="U23" s="22"/>
    </row>
    <row r="24" spans="1:22">
      <c r="A24" s="300">
        <v>13</v>
      </c>
      <c r="B24" s="153"/>
      <c r="C24" s="131" t="s">
        <v>254</v>
      </c>
      <c r="D24" s="131"/>
      <c r="E24" s="117">
        <f>[4]Summary!$D$224</f>
        <v>9703180.3300000001</v>
      </c>
      <c r="F24" s="117">
        <f t="shared" si="1"/>
        <v>26584.055698630138</v>
      </c>
      <c r="G24" s="134" t="s">
        <v>208</v>
      </c>
      <c r="H24" s="127">
        <f>'ATO-CWC2'!$C$19</f>
        <v>40.82</v>
      </c>
      <c r="I24" s="134" t="s">
        <v>212</v>
      </c>
      <c r="J24" s="127">
        <f>'ATO-CWC6'!E31</f>
        <v>38.519952110381944</v>
      </c>
      <c r="K24" s="117"/>
      <c r="L24" s="128">
        <f t="shared" si="2"/>
        <v>2.3000478896180567</v>
      </c>
      <c r="M24" s="117"/>
      <c r="N24" s="117">
        <f t="shared" si="3"/>
        <v>61144.601207123123</v>
      </c>
      <c r="O24" s="117"/>
      <c r="P24" s="217"/>
      <c r="Q24" s="22"/>
      <c r="R24" s="22"/>
      <c r="S24" s="22"/>
      <c r="T24" s="22"/>
      <c r="U24" s="22"/>
    </row>
    <row r="25" spans="1:22">
      <c r="A25" s="300">
        <v>14</v>
      </c>
      <c r="B25" s="131"/>
      <c r="C25" s="131" t="s">
        <v>236</v>
      </c>
      <c r="D25" s="131"/>
      <c r="E25" s="117">
        <f>'[2]C.2.3 B'!$O$19</f>
        <v>307288.36</v>
      </c>
      <c r="F25" s="117">
        <f t="shared" si="1"/>
        <v>841.88591780821912</v>
      </c>
      <c r="G25" s="134" t="s">
        <v>248</v>
      </c>
      <c r="H25" s="127">
        <v>0</v>
      </c>
      <c r="I25" s="134" t="s">
        <v>212</v>
      </c>
      <c r="J25" s="129">
        <f>'ATO-CWC6'!$E$35</f>
        <v>0</v>
      </c>
      <c r="K25" s="117"/>
      <c r="L25" s="128">
        <f t="shared" si="2"/>
        <v>0</v>
      </c>
      <c r="M25" s="117"/>
      <c r="N25" s="117">
        <f t="shared" si="3"/>
        <v>0</v>
      </c>
      <c r="O25" s="117"/>
      <c r="P25" s="217"/>
      <c r="Q25" s="22"/>
      <c r="R25" s="22"/>
      <c r="S25" s="22"/>
      <c r="T25" s="22"/>
      <c r="U25" s="22"/>
    </row>
    <row r="26" spans="1:22">
      <c r="A26" s="300">
        <v>15</v>
      </c>
      <c r="B26" s="153"/>
      <c r="C26" s="131" t="s">
        <v>163</v>
      </c>
      <c r="D26" s="131"/>
      <c r="E26" s="117">
        <f>'[2]C.2.3 B'!$O$17</f>
        <v>137061.62</v>
      </c>
      <c r="F26" s="117">
        <f t="shared" si="1"/>
        <v>375.51128767123288</v>
      </c>
      <c r="G26" s="134" t="s">
        <v>208</v>
      </c>
      <c r="H26" s="127">
        <f>'ATO-CWC2'!$C$19</f>
        <v>40.82</v>
      </c>
      <c r="I26" s="134" t="s">
        <v>212</v>
      </c>
      <c r="J26" s="129">
        <f>'ATO-CWC6'!E38</f>
        <v>59</v>
      </c>
      <c r="K26" s="117"/>
      <c r="L26" s="128">
        <f t="shared" si="2"/>
        <v>-18.18</v>
      </c>
      <c r="M26" s="117"/>
      <c r="N26" s="117">
        <f t="shared" si="3"/>
        <v>-6826.795209863014</v>
      </c>
      <c r="O26" s="117"/>
      <c r="P26" s="217"/>
      <c r="Q26" s="22"/>
      <c r="R26" s="22"/>
      <c r="S26" s="22"/>
      <c r="T26" s="22"/>
      <c r="U26" s="22"/>
    </row>
    <row r="27" spans="1:22">
      <c r="A27" s="300">
        <v>16</v>
      </c>
      <c r="B27" s="153"/>
      <c r="C27" s="153"/>
      <c r="D27" s="153"/>
      <c r="E27" s="131"/>
      <c r="F27" s="131"/>
      <c r="G27" s="134"/>
      <c r="H27" s="127"/>
      <c r="I27" s="134"/>
      <c r="J27" s="186"/>
      <c r="K27" s="117"/>
      <c r="L27" s="117"/>
      <c r="M27" s="117"/>
      <c r="N27" s="131"/>
      <c r="O27" s="117"/>
      <c r="P27" s="217"/>
      <c r="Q27" s="22"/>
      <c r="R27" s="22"/>
      <c r="S27" s="22"/>
      <c r="T27" s="22"/>
      <c r="U27" s="22"/>
    </row>
    <row r="28" spans="1:22">
      <c r="A28" s="300">
        <v>17</v>
      </c>
      <c r="B28" s="131" t="s">
        <v>271</v>
      </c>
      <c r="C28" s="153"/>
      <c r="D28" s="153"/>
      <c r="E28" s="223"/>
      <c r="F28" s="131"/>
      <c r="G28" s="134"/>
      <c r="H28" s="127"/>
      <c r="I28" s="134"/>
      <c r="J28" s="186"/>
      <c r="K28" s="117"/>
      <c r="L28" s="117"/>
      <c r="M28" s="117"/>
      <c r="N28" s="131"/>
      <c r="O28" s="117"/>
      <c r="P28" s="217"/>
      <c r="Q28" s="22"/>
      <c r="R28" s="22"/>
      <c r="S28" s="22"/>
      <c r="T28" s="22"/>
      <c r="U28" s="22"/>
    </row>
    <row r="29" spans="1:22">
      <c r="A29" s="300">
        <v>18</v>
      </c>
      <c r="B29" s="153"/>
      <c r="C29" s="131" t="s">
        <v>35</v>
      </c>
      <c r="D29" s="311"/>
      <c r="E29" s="117">
        <f>('[2]C.2.3 B'!$O$30*'[2]C.2.3 B'!$N$36*'[2]C.2.3 B'!$N$37)+('[2]C.2.3 B'!$O$45*'[2]C.2.3 B'!$N$49*'[2]C.2.3 B'!$N$50)</f>
        <v>86842.35288722071</v>
      </c>
      <c r="F29" s="117">
        <f>E29/365</f>
        <v>237.92425448553618</v>
      </c>
      <c r="G29" s="134" t="s">
        <v>208</v>
      </c>
      <c r="H29" s="127">
        <f>'ATO-CWC2'!$C$19</f>
        <v>40.82</v>
      </c>
      <c r="I29" s="134" t="s">
        <v>212</v>
      </c>
      <c r="J29" s="129">
        <f>'ATO-CWC6'!E27</f>
        <v>213.5</v>
      </c>
      <c r="K29" s="117"/>
      <c r="L29" s="128">
        <f>H29-J29</f>
        <v>-172.68</v>
      </c>
      <c r="M29" s="117"/>
      <c r="N29" s="117">
        <f>L29*F29</f>
        <v>-41084.760264562392</v>
      </c>
      <c r="O29" s="117"/>
      <c r="P29" s="217"/>
      <c r="Q29" s="216"/>
      <c r="R29" s="216"/>
      <c r="S29" s="216"/>
      <c r="T29" s="216"/>
      <c r="U29" s="216"/>
      <c r="V29" s="217"/>
    </row>
    <row r="30" spans="1:22">
      <c r="A30" s="300">
        <v>19</v>
      </c>
      <c r="B30" s="153"/>
      <c r="C30" s="131" t="s">
        <v>78</v>
      </c>
      <c r="D30" s="311"/>
      <c r="E30" s="117">
        <f>(SUM('[2]C.2.3 B'!$O$27:$O$29)*'[2]C.2.3 B'!$N$36*'[2]C.2.3 B'!$N$37)+(SUM('[2]C.2.3 B'!$O$42:$O$44)*'[2]C.2.3 B'!$N$49*'[2]C.2.3 B'!$N$50)</f>
        <v>326525.93324634759</v>
      </c>
      <c r="F30" s="117">
        <f>E30/365</f>
        <v>894.59159793519882</v>
      </c>
      <c r="G30" s="134" t="s">
        <v>208</v>
      </c>
      <c r="H30" s="127">
        <f>'ATO-CWC2'!$C$19</f>
        <v>40.82</v>
      </c>
      <c r="I30" s="134" t="s">
        <v>212</v>
      </c>
      <c r="J30" s="129">
        <f>'ATO-CWC6'!$E$20</f>
        <v>83.625</v>
      </c>
      <c r="K30" s="117"/>
      <c r="L30" s="128">
        <f>H30-J30</f>
        <v>-42.805</v>
      </c>
      <c r="M30" s="117"/>
      <c r="N30" s="117">
        <f>L30*F30</f>
        <v>-38292.993349616183</v>
      </c>
      <c r="O30" s="117"/>
      <c r="P30" s="217"/>
      <c r="Q30" s="22"/>
      <c r="R30" s="22"/>
      <c r="S30" s="22"/>
      <c r="T30" s="22"/>
      <c r="U30" s="22"/>
    </row>
    <row r="31" spans="1:22">
      <c r="A31" s="300">
        <v>20</v>
      </c>
      <c r="B31" s="153"/>
      <c r="C31" s="153"/>
      <c r="D31" s="218"/>
      <c r="E31" s="153"/>
      <c r="F31" s="153"/>
      <c r="G31" s="132"/>
      <c r="H31" s="300"/>
      <c r="I31" s="132"/>
      <c r="J31" s="300"/>
      <c r="K31" s="113"/>
      <c r="L31" s="113"/>
      <c r="M31" s="113"/>
      <c r="N31" s="153"/>
      <c r="O31" s="113"/>
      <c r="P31" s="217"/>
      <c r="Q31" s="22"/>
      <c r="R31" s="22"/>
      <c r="S31" s="22"/>
      <c r="T31" s="22"/>
      <c r="U31" s="22"/>
    </row>
    <row r="32" spans="1:22">
      <c r="A32" s="300">
        <v>21</v>
      </c>
      <c r="B32" s="153" t="s">
        <v>275</v>
      </c>
      <c r="C32" s="153"/>
      <c r="D32" s="218"/>
      <c r="E32" s="153"/>
      <c r="F32" s="153"/>
      <c r="G32" s="132"/>
      <c r="H32" s="300"/>
      <c r="I32" s="132"/>
      <c r="J32" s="300"/>
      <c r="K32" s="113"/>
      <c r="L32" s="113"/>
      <c r="M32" s="113"/>
      <c r="N32" s="153"/>
      <c r="O32" s="113"/>
      <c r="P32" s="217"/>
      <c r="Q32" s="22"/>
      <c r="R32" s="22"/>
      <c r="S32" s="22"/>
      <c r="T32" s="22"/>
      <c r="U32" s="22"/>
    </row>
    <row r="33" spans="1:21">
      <c r="A33" s="300">
        <v>22</v>
      </c>
      <c r="B33" s="153"/>
      <c r="C33" s="131" t="s">
        <v>35</v>
      </c>
      <c r="D33" s="311"/>
      <c r="E33" s="117">
        <f>('[2]C.2.3 B'!$O$59+396774)*'[2]C.2.3 B'!$N$65</f>
        <v>3534.38</v>
      </c>
      <c r="F33" s="117">
        <f>E33/365</f>
        <v>9.6832328767123297</v>
      </c>
      <c r="G33" s="134" t="s">
        <v>208</v>
      </c>
      <c r="H33" s="127">
        <f>'ATO-CWC2'!$C$19</f>
        <v>40.82</v>
      </c>
      <c r="I33" s="134" t="s">
        <v>212</v>
      </c>
      <c r="J33" s="129">
        <f>'ATO-CWC6'!$E$24</f>
        <v>305.63942577118434</v>
      </c>
      <c r="K33" s="113"/>
      <c r="L33" s="128">
        <f>H33-J33</f>
        <v>-264.81942577118434</v>
      </c>
      <c r="M33" s="113"/>
      <c r="N33" s="117">
        <f>L33*F33</f>
        <v>-2564.3081700196126</v>
      </c>
      <c r="O33" s="113"/>
      <c r="P33" s="217"/>
      <c r="Q33" s="216"/>
      <c r="R33" s="217"/>
      <c r="S33" s="217"/>
    </row>
    <row r="34" spans="1:21">
      <c r="A34" s="300">
        <v>23</v>
      </c>
      <c r="B34" s="153"/>
      <c r="C34" s="131" t="s">
        <v>78</v>
      </c>
      <c r="D34" s="311"/>
      <c r="E34" s="117">
        <f>(SUM('[2]C.2.3 B'!$O$55:$O$58)*'[2]C.2.3 B'!$N$65)</f>
        <v>182474.43915000002</v>
      </c>
      <c r="F34" s="117">
        <f>E34/365</f>
        <v>499.92997027397269</v>
      </c>
      <c r="G34" s="134" t="s">
        <v>208</v>
      </c>
      <c r="H34" s="127">
        <f>'ATO-CWC2'!$C$19</f>
        <v>40.82</v>
      </c>
      <c r="I34" s="134" t="s">
        <v>212</v>
      </c>
      <c r="J34" s="129">
        <f>'ATO-CWC6'!$E$20</f>
        <v>83.625</v>
      </c>
      <c r="K34" s="113"/>
      <c r="L34" s="128">
        <f>H34-J34</f>
        <v>-42.805</v>
      </c>
      <c r="M34" s="113"/>
      <c r="N34" s="117">
        <f>L34*F34</f>
        <v>-21399.502377577399</v>
      </c>
      <c r="O34" s="113"/>
      <c r="P34" s="217"/>
      <c r="Q34" s="22"/>
    </row>
    <row r="35" spans="1:21">
      <c r="A35" s="300">
        <v>24</v>
      </c>
      <c r="B35" s="131" t="s">
        <v>57</v>
      </c>
      <c r="C35" s="131"/>
      <c r="D35" s="221"/>
      <c r="E35" s="130">
        <f>SUM(E21:E34)</f>
        <v>16449059.035283567</v>
      </c>
      <c r="F35" s="117"/>
      <c r="G35" s="134"/>
      <c r="H35" s="127"/>
      <c r="I35" s="134"/>
      <c r="J35" s="186"/>
      <c r="K35" s="117"/>
      <c r="L35" s="117"/>
      <c r="M35" s="117"/>
      <c r="N35" s="130">
        <f>SUM(N21:N34)</f>
        <v>-3870880.0987016312</v>
      </c>
      <c r="O35" s="117"/>
      <c r="P35" s="217"/>
      <c r="Q35" s="22"/>
    </row>
    <row r="36" spans="1:21">
      <c r="A36" s="300">
        <v>25</v>
      </c>
      <c r="B36" s="153"/>
      <c r="C36" s="131"/>
      <c r="D36" s="131"/>
      <c r="E36" s="131"/>
      <c r="F36" s="131"/>
      <c r="G36" s="134"/>
      <c r="H36" s="127"/>
      <c r="I36" s="134"/>
      <c r="J36" s="186"/>
      <c r="K36" s="117"/>
      <c r="L36" s="117"/>
      <c r="M36" s="117"/>
      <c r="N36" s="131"/>
      <c r="O36" s="117"/>
      <c r="P36" s="217"/>
      <c r="Q36" s="22"/>
      <c r="R36" s="22"/>
      <c r="S36" s="22"/>
      <c r="T36" s="22"/>
      <c r="U36" s="22"/>
    </row>
    <row r="37" spans="1:21">
      <c r="A37" s="300">
        <v>26</v>
      </c>
      <c r="B37" s="131" t="s">
        <v>158</v>
      </c>
      <c r="C37" s="131"/>
      <c r="D37" s="153"/>
      <c r="E37" s="314">
        <f>-E41+[2]E!$G$23</f>
        <v>5973696.3934780499</v>
      </c>
      <c r="F37" s="153"/>
      <c r="G37" s="132"/>
      <c r="H37" s="300"/>
      <c r="I37" s="132"/>
      <c r="J37" s="300"/>
      <c r="K37" s="113"/>
      <c r="L37" s="113"/>
      <c r="M37" s="113"/>
      <c r="N37" s="153"/>
      <c r="O37" s="117"/>
      <c r="P37" s="217"/>
      <c r="Q37" s="22"/>
      <c r="R37" s="22"/>
      <c r="S37" s="22"/>
      <c r="T37" s="22"/>
      <c r="U37" s="22"/>
    </row>
    <row r="38" spans="1:21">
      <c r="A38" s="300">
        <v>27</v>
      </c>
      <c r="B38" s="153"/>
      <c r="C38" s="131" t="s">
        <v>108</v>
      </c>
      <c r="D38" s="222"/>
      <c r="E38" s="131">
        <f>E37-E39</f>
        <v>0</v>
      </c>
      <c r="F38" s="117">
        <f>E38/365</f>
        <v>0</v>
      </c>
      <c r="G38" s="134" t="s">
        <v>208</v>
      </c>
      <c r="H38" s="127">
        <f>'ATO-CWC2'!$C$19</f>
        <v>40.82</v>
      </c>
      <c r="I38" s="134" t="s">
        <v>213</v>
      </c>
      <c r="J38" s="127">
        <f>'ATO-CWC7'!$H$16</f>
        <v>29.75</v>
      </c>
      <c r="K38" s="117"/>
      <c r="L38" s="128">
        <f>H38-J38</f>
        <v>11.07</v>
      </c>
      <c r="M38" s="117"/>
      <c r="N38" s="117">
        <f>L38*F38</f>
        <v>0</v>
      </c>
      <c r="O38" s="117"/>
      <c r="P38" s="217"/>
      <c r="Q38" s="22"/>
      <c r="T38" s="22"/>
      <c r="U38" s="22"/>
    </row>
    <row r="39" spans="1:21">
      <c r="A39" s="300">
        <v>28</v>
      </c>
      <c r="B39" s="131"/>
      <c r="C39" s="131" t="s">
        <v>107</v>
      </c>
      <c r="D39" s="222"/>
      <c r="E39" s="131">
        <f>-E43+[2]E!$G$23</f>
        <v>5973696.3934780499</v>
      </c>
      <c r="F39" s="117">
        <f>E39/365</f>
        <v>16366.291488980958</v>
      </c>
      <c r="G39" s="134" t="s">
        <v>208</v>
      </c>
      <c r="H39" s="127">
        <f>'ATO-CWC2'!$C$19</f>
        <v>40.82</v>
      </c>
      <c r="I39" s="134" t="s">
        <v>213</v>
      </c>
      <c r="J39" s="127">
        <v>0</v>
      </c>
      <c r="K39" s="117"/>
      <c r="L39" s="128">
        <f>H39-J39</f>
        <v>40.82</v>
      </c>
      <c r="M39" s="117"/>
      <c r="N39" s="117">
        <f>L39*F39</f>
        <v>668072.01858020271</v>
      </c>
      <c r="O39" s="117"/>
      <c r="P39" s="217"/>
      <c r="Q39" s="22"/>
      <c r="T39" s="22"/>
      <c r="U39" s="22"/>
    </row>
    <row r="40" spans="1:21">
      <c r="A40" s="300">
        <v>29</v>
      </c>
      <c r="B40" s="131"/>
      <c r="C40" s="131"/>
      <c r="D40" s="131"/>
      <c r="E40" s="131"/>
      <c r="F40" s="131"/>
      <c r="G40" s="134"/>
      <c r="H40" s="127"/>
      <c r="I40" s="134"/>
      <c r="J40" s="186"/>
      <c r="K40" s="117"/>
      <c r="L40" s="117"/>
      <c r="M40" s="117"/>
      <c r="N40" s="131"/>
      <c r="O40" s="117"/>
      <c r="P40" s="217"/>
      <c r="Q40" s="22"/>
      <c r="T40" s="22"/>
      <c r="U40" s="22"/>
    </row>
    <row r="41" spans="1:21">
      <c r="A41" s="300">
        <v>30</v>
      </c>
      <c r="B41" s="131" t="s">
        <v>239</v>
      </c>
      <c r="C41" s="131"/>
      <c r="D41" s="153"/>
      <c r="E41" s="131">
        <f>[2]E!$G$23*[2]E!$E$36</f>
        <v>381299.76979647123</v>
      </c>
      <c r="F41" s="153"/>
      <c r="G41" s="132"/>
      <c r="H41" s="300"/>
      <c r="I41" s="132"/>
      <c r="J41" s="300"/>
      <c r="K41" s="113"/>
      <c r="L41" s="113"/>
      <c r="M41" s="113"/>
      <c r="N41" s="153"/>
      <c r="O41" s="117"/>
      <c r="P41" s="217"/>
      <c r="Q41" s="22"/>
      <c r="R41" s="22"/>
      <c r="S41" s="22"/>
    </row>
    <row r="42" spans="1:21">
      <c r="A42" s="300">
        <v>31</v>
      </c>
      <c r="B42" s="153"/>
      <c r="C42" s="131" t="s">
        <v>108</v>
      </c>
      <c r="D42" s="222"/>
      <c r="E42" s="131">
        <f>E41-E43</f>
        <v>0</v>
      </c>
      <c r="F42" s="117">
        <f>E42/365</f>
        <v>0</v>
      </c>
      <c r="G42" s="134" t="s">
        <v>208</v>
      </c>
      <c r="H42" s="127">
        <f>'ATO-CWC2'!$C$19</f>
        <v>40.82</v>
      </c>
      <c r="I42" s="134" t="s">
        <v>214</v>
      </c>
      <c r="J42" s="127">
        <f>'ATO-CWC8'!H16</f>
        <v>29.75</v>
      </c>
      <c r="K42" s="117"/>
      <c r="L42" s="128">
        <f>H42-J42</f>
        <v>11.07</v>
      </c>
      <c r="M42" s="117"/>
      <c r="N42" s="117">
        <f>L42*F42</f>
        <v>0</v>
      </c>
      <c r="O42" s="117"/>
      <c r="P42" s="217"/>
      <c r="Q42" s="22"/>
      <c r="R42" s="22"/>
      <c r="S42" s="22"/>
    </row>
    <row r="43" spans="1:21">
      <c r="A43" s="300">
        <v>32</v>
      </c>
      <c r="B43" s="131"/>
      <c r="C43" s="131" t="s">
        <v>107</v>
      </c>
      <c r="D43" s="222"/>
      <c r="E43" s="131">
        <f>[2]E!$G$23*[2]E!$E$36</f>
        <v>381299.76979647123</v>
      </c>
      <c r="F43" s="117">
        <f>E43/365</f>
        <v>1044.656903551976</v>
      </c>
      <c r="G43" s="134" t="s">
        <v>208</v>
      </c>
      <c r="H43" s="127">
        <f>'ATO-CWC2'!$C$19</f>
        <v>40.82</v>
      </c>
      <c r="I43" s="134" t="s">
        <v>214</v>
      </c>
      <c r="J43" s="127">
        <f>'ATO-CWC8'!H17</f>
        <v>0</v>
      </c>
      <c r="K43" s="117"/>
      <c r="L43" s="128">
        <f>H43-J43</f>
        <v>40.82</v>
      </c>
      <c r="M43" s="117"/>
      <c r="N43" s="117">
        <f>L43*F43</f>
        <v>42642.894802991665</v>
      </c>
      <c r="O43" s="117"/>
      <c r="P43" s="217"/>
      <c r="Q43" s="22"/>
      <c r="R43" s="22"/>
      <c r="S43" s="22"/>
    </row>
    <row r="44" spans="1:21">
      <c r="A44" s="300">
        <v>33</v>
      </c>
      <c r="B44" s="131"/>
      <c r="C44" s="131"/>
      <c r="D44" s="131"/>
      <c r="E44" s="131"/>
      <c r="F44" s="131"/>
      <c r="G44" s="134"/>
      <c r="H44" s="127"/>
      <c r="I44" s="134"/>
      <c r="J44" s="186"/>
      <c r="K44" s="117"/>
      <c r="L44" s="128"/>
      <c r="M44" s="117"/>
      <c r="N44" s="117"/>
      <c r="O44" s="117"/>
      <c r="P44" s="217"/>
      <c r="Q44" s="22"/>
      <c r="R44" s="22"/>
      <c r="S44" s="22"/>
    </row>
    <row r="45" spans="1:21">
      <c r="A45" s="300">
        <v>34</v>
      </c>
      <c r="B45" s="153" t="s">
        <v>45</v>
      </c>
      <c r="C45" s="131"/>
      <c r="D45" s="131"/>
      <c r="E45" s="113">
        <f>[2]C.1!$D$20</f>
        <v>20483034.448346499</v>
      </c>
      <c r="F45" s="117">
        <f>E45/365</f>
        <v>56117.902598209585</v>
      </c>
      <c r="G45" s="134" t="s">
        <v>208</v>
      </c>
      <c r="H45" s="127">
        <f>'ATO-CWC2'!$C$19</f>
        <v>40.82</v>
      </c>
      <c r="I45" s="134"/>
      <c r="J45" s="186">
        <v>0</v>
      </c>
      <c r="K45" s="117"/>
      <c r="L45" s="128">
        <f>H45-J45</f>
        <v>40.82</v>
      </c>
      <c r="M45" s="117"/>
      <c r="N45" s="117">
        <f>L45*F45</f>
        <v>2290732.7840589155</v>
      </c>
      <c r="O45" s="117"/>
      <c r="P45" s="217"/>
      <c r="Q45" s="22"/>
      <c r="R45" s="22"/>
      <c r="S45" s="22"/>
    </row>
    <row r="46" spans="1:21">
      <c r="A46" s="300">
        <v>35</v>
      </c>
      <c r="B46" s="153"/>
      <c r="C46" s="131"/>
      <c r="D46" s="131"/>
      <c r="E46" s="113"/>
      <c r="F46" s="117"/>
      <c r="G46" s="134"/>
      <c r="H46" s="127"/>
      <c r="I46" s="134"/>
      <c r="J46" s="186"/>
      <c r="K46" s="117"/>
      <c r="L46" s="128"/>
      <c r="M46" s="117"/>
      <c r="N46" s="117"/>
      <c r="O46" s="117"/>
      <c r="P46" s="217"/>
      <c r="Q46" s="22"/>
      <c r="R46" s="22"/>
      <c r="S46" s="22"/>
    </row>
    <row r="47" spans="1:21">
      <c r="A47" s="300">
        <v>36</v>
      </c>
      <c r="B47" s="131" t="s">
        <v>244</v>
      </c>
      <c r="C47" s="131"/>
      <c r="D47" s="131"/>
      <c r="E47" s="131">
        <f>[2]E!$E$32*([2]J.1!$H$17/[2]J.1!$H$21)</f>
        <v>646109.98544627242</v>
      </c>
      <c r="F47" s="117">
        <f>E47/365</f>
        <v>1770.1643436884176</v>
      </c>
      <c r="G47" s="134" t="s">
        <v>208</v>
      </c>
      <c r="H47" s="127">
        <f>'ATO-CWC2'!$C$19</f>
        <v>40.82</v>
      </c>
      <c r="I47" s="289" t="s">
        <v>273</v>
      </c>
      <c r="J47" s="127">
        <f>'ATO-CWC1A'!J47</f>
        <v>35.200000000000003</v>
      </c>
      <c r="K47" s="117"/>
      <c r="L47" s="128">
        <f>H47-J47</f>
        <v>5.6199999999999974</v>
      </c>
      <c r="M47" s="117"/>
      <c r="N47" s="117">
        <f>L47*F47</f>
        <v>9948.3236115289019</v>
      </c>
      <c r="O47" s="117"/>
      <c r="P47" s="293"/>
      <c r="Q47" s="22"/>
      <c r="R47" s="22"/>
      <c r="S47" s="22"/>
      <c r="T47" s="22"/>
      <c r="U47" s="22"/>
    </row>
    <row r="48" spans="1:21">
      <c r="A48" s="300">
        <v>37</v>
      </c>
      <c r="B48" s="153"/>
      <c r="C48" s="131"/>
      <c r="D48" s="131"/>
      <c r="E48" s="131"/>
      <c r="F48" s="131"/>
      <c r="G48" s="134"/>
      <c r="H48" s="127"/>
      <c r="I48" s="134"/>
      <c r="J48" s="186"/>
      <c r="K48" s="117"/>
      <c r="L48" s="117"/>
      <c r="M48" s="117"/>
      <c r="N48" s="131"/>
      <c r="O48" s="117"/>
      <c r="P48" s="217"/>
      <c r="Q48" s="22"/>
      <c r="R48" s="22"/>
      <c r="S48" s="22"/>
    </row>
    <row r="49" spans="1:21">
      <c r="A49" s="300">
        <v>38</v>
      </c>
      <c r="B49" s="131" t="s">
        <v>111</v>
      </c>
      <c r="C49" s="131"/>
      <c r="D49" s="131"/>
      <c r="E49" s="117">
        <f>[2]E!$E$32*([2]J.1!$H$19/[2]J.1!$H$21)</f>
        <v>7186034.7563650645</v>
      </c>
      <c r="F49" s="117">
        <f>E49/365</f>
        <v>19687.766455794699</v>
      </c>
      <c r="G49" s="134" t="s">
        <v>208</v>
      </c>
      <c r="H49" s="127">
        <f>'ATO-CWC2'!$C$19</f>
        <v>40.82</v>
      </c>
      <c r="I49" s="134" t="s">
        <v>215</v>
      </c>
      <c r="J49" s="127">
        <f>'ATO-CWC9'!T22</f>
        <v>90.02352384596729</v>
      </c>
      <c r="K49" s="117"/>
      <c r="L49" s="128">
        <f>H49-J49</f>
        <v>-49.20352384596729</v>
      </c>
      <c r="M49" s="117"/>
      <c r="N49" s="117">
        <f>L49*F49</f>
        <v>-968707.48628152942</v>
      </c>
      <c r="O49" s="117"/>
      <c r="P49" s="217"/>
      <c r="Q49" s="22"/>
      <c r="R49" s="22"/>
      <c r="S49" s="22"/>
    </row>
    <row r="50" spans="1:21">
      <c r="A50" s="300">
        <v>39</v>
      </c>
      <c r="B50" s="153"/>
      <c r="C50" s="131"/>
      <c r="D50" s="131"/>
      <c r="E50" s="131"/>
      <c r="F50" s="131"/>
      <c r="G50" s="134"/>
      <c r="H50" s="127"/>
      <c r="I50" s="134"/>
      <c r="J50" s="186"/>
      <c r="K50" s="117"/>
      <c r="L50" s="117"/>
      <c r="M50" s="117"/>
      <c r="N50" s="131"/>
      <c r="O50" s="117"/>
      <c r="P50" s="217"/>
      <c r="Q50" s="22"/>
      <c r="R50" s="22"/>
      <c r="S50" s="22"/>
    </row>
    <row r="51" spans="1:21">
      <c r="A51" s="300">
        <v>40</v>
      </c>
      <c r="B51" s="153" t="s">
        <v>109</v>
      </c>
      <c r="C51" s="131"/>
      <c r="D51" s="131"/>
      <c r="E51" s="295">
        <f>'[2]J-1 F'!$M$26*[2]A.1!$E$16</f>
        <v>25099760.808918111</v>
      </c>
      <c r="F51" s="117">
        <f>E51/365</f>
        <v>68766.467969638659</v>
      </c>
      <c r="G51" s="134" t="s">
        <v>208</v>
      </c>
      <c r="H51" s="127">
        <f>'ATO-CWC2'!$C$19</f>
        <v>40.82</v>
      </c>
      <c r="I51" s="134"/>
      <c r="J51" s="186">
        <v>0</v>
      </c>
      <c r="K51" s="117"/>
      <c r="L51" s="128">
        <f>H51-J51</f>
        <v>40.82</v>
      </c>
      <c r="M51" s="117"/>
      <c r="N51" s="295">
        <f>L51*F51</f>
        <v>2807047.2225206499</v>
      </c>
      <c r="O51" s="117"/>
      <c r="P51" s="217"/>
      <c r="Q51" s="22"/>
      <c r="R51" s="22"/>
      <c r="S51" s="22"/>
      <c r="T51" s="22"/>
      <c r="U51" s="22"/>
    </row>
    <row r="52" spans="1:21">
      <c r="A52" s="300">
        <v>41</v>
      </c>
      <c r="B52" s="153"/>
      <c r="C52" s="131"/>
      <c r="D52" s="131"/>
      <c r="E52" s="131"/>
      <c r="F52" s="131"/>
      <c r="G52" s="134"/>
      <c r="H52" s="127"/>
      <c r="I52" s="134"/>
      <c r="J52" s="186"/>
      <c r="K52" s="117"/>
      <c r="L52" s="117"/>
      <c r="M52" s="117"/>
      <c r="N52" s="131"/>
      <c r="O52" s="117"/>
      <c r="P52" s="217"/>
      <c r="Q52" s="22"/>
      <c r="R52" s="22"/>
      <c r="S52" s="22"/>
      <c r="T52" s="22"/>
      <c r="U52" s="22"/>
    </row>
    <row r="53" spans="1:21" ht="16.2" thickBot="1">
      <c r="A53" s="300">
        <v>42</v>
      </c>
      <c r="B53" s="153" t="s">
        <v>64</v>
      </c>
      <c r="C53" s="131"/>
      <c r="D53" s="131"/>
      <c r="E53" s="117">
        <f>+E42+E38+E45+E35+E18+E13+E49+E47+E51+E39+E43</f>
        <v>188632553.92702374</v>
      </c>
      <c r="F53" s="117"/>
      <c r="G53" s="134"/>
      <c r="H53" s="127"/>
      <c r="I53" s="134"/>
      <c r="J53" s="186"/>
      <c r="K53" s="117"/>
      <c r="L53" s="117"/>
      <c r="M53" s="117"/>
      <c r="N53" s="185">
        <f ca="1">+N42+N38+N45+N35+N18+N13+N49+N47+N51+N39+N43</f>
        <v>2678216.8007644988</v>
      </c>
      <c r="O53" s="117"/>
      <c r="P53" s="217"/>
      <c r="Q53" s="22"/>
      <c r="R53" s="22"/>
      <c r="S53" s="22"/>
      <c r="T53" s="22"/>
      <c r="U53" s="22"/>
    </row>
    <row r="54" spans="1:21" ht="16.2" thickTop="1">
      <c r="A54" s="300">
        <v>43</v>
      </c>
      <c r="B54" s="153"/>
      <c r="C54" s="131"/>
      <c r="D54" s="131"/>
      <c r="E54" s="131"/>
      <c r="F54" s="131"/>
      <c r="G54" s="134"/>
      <c r="H54" s="127"/>
      <c r="I54" s="134"/>
      <c r="J54" s="186"/>
      <c r="K54" s="117"/>
      <c r="L54" s="117"/>
      <c r="M54" s="117"/>
      <c r="N54" s="117"/>
      <c r="O54" s="117"/>
      <c r="P54" s="217"/>
      <c r="Q54" s="22"/>
      <c r="R54" s="22"/>
      <c r="S54" s="22"/>
      <c r="T54" s="22"/>
      <c r="U54" s="22"/>
    </row>
    <row r="55" spans="1:21">
      <c r="A55" s="300">
        <v>44</v>
      </c>
      <c r="B55" s="319" t="s">
        <v>272</v>
      </c>
      <c r="C55" s="217"/>
      <c r="D55" s="217"/>
      <c r="E55" s="217"/>
      <c r="F55" s="217"/>
      <c r="H55" s="310"/>
      <c r="J55" s="313"/>
      <c r="N55" s="217"/>
      <c r="O55" s="28"/>
      <c r="P55" s="217"/>
      <c r="Q55" s="22"/>
      <c r="R55" s="22"/>
      <c r="S55" s="22"/>
    </row>
    <row r="56" spans="1:21">
      <c r="A56" s="217"/>
      <c r="B56" s="319" t="s">
        <v>276</v>
      </c>
      <c r="C56" s="29"/>
      <c r="D56" s="29"/>
      <c r="E56" s="29"/>
      <c r="F56" s="29"/>
      <c r="G56" s="41"/>
      <c r="H56" s="42"/>
      <c r="I56" s="41"/>
      <c r="J56" s="43"/>
      <c r="K56" s="29"/>
      <c r="L56" s="29"/>
      <c r="M56" s="29"/>
      <c r="N56" s="217"/>
      <c r="O56" s="28"/>
      <c r="P56" s="217"/>
      <c r="Q56" s="22"/>
      <c r="R56" s="22"/>
      <c r="S56" s="22"/>
    </row>
    <row r="57" spans="1:21">
      <c r="A57" s="217"/>
      <c r="B57" s="319" t="s">
        <v>274</v>
      </c>
      <c r="C57" s="217"/>
      <c r="D57" s="217"/>
      <c r="E57" s="217"/>
      <c r="F57" s="217"/>
      <c r="H57" s="310"/>
      <c r="J57" s="313"/>
      <c r="N57" s="217"/>
      <c r="P57" s="217"/>
      <c r="Q57" s="22"/>
      <c r="R57" s="22"/>
      <c r="S57" s="22"/>
    </row>
    <row r="58" spans="1:21">
      <c r="A58" s="217"/>
      <c r="B58" s="217"/>
      <c r="C58" s="217"/>
      <c r="D58" s="217"/>
      <c r="E58" s="217"/>
      <c r="F58" s="217"/>
      <c r="H58" s="310"/>
      <c r="J58" s="313"/>
      <c r="N58" s="217"/>
      <c r="P58" s="217"/>
    </row>
    <row r="59" spans="1:21">
      <c r="A59" s="217"/>
      <c r="B59" s="217"/>
      <c r="C59" s="217"/>
      <c r="D59" s="217"/>
      <c r="E59" s="217"/>
      <c r="F59" s="217"/>
      <c r="H59" s="310"/>
      <c r="J59" s="313"/>
      <c r="N59" s="217"/>
      <c r="P59" s="217"/>
    </row>
    <row r="60" spans="1:21">
      <c r="A60" s="217"/>
      <c r="B60" s="217"/>
      <c r="C60" s="217"/>
      <c r="D60" s="217"/>
      <c r="E60" s="217"/>
      <c r="F60" s="217"/>
      <c r="H60" s="310"/>
      <c r="J60" s="313"/>
      <c r="N60" s="217"/>
      <c r="P60" s="217"/>
    </row>
    <row r="61" spans="1:21">
      <c r="A61" s="217"/>
      <c r="B61" s="217"/>
      <c r="C61" s="217"/>
      <c r="D61" s="217"/>
      <c r="E61" s="217"/>
      <c r="F61" s="217"/>
      <c r="H61" s="310"/>
      <c r="J61" s="313"/>
      <c r="N61" s="217"/>
      <c r="P61" s="217"/>
    </row>
    <row r="62" spans="1:21">
      <c r="A62" s="217"/>
      <c r="B62" s="217"/>
      <c r="C62" s="217"/>
      <c r="D62" s="217"/>
      <c r="E62" s="217"/>
      <c r="F62" s="217"/>
      <c r="H62" s="310"/>
      <c r="J62" s="313"/>
      <c r="N62" s="217"/>
      <c r="P62" s="217"/>
    </row>
    <row r="63" spans="1:21">
      <c r="A63" s="217"/>
      <c r="B63" s="217"/>
      <c r="C63" s="217"/>
      <c r="D63" s="217"/>
      <c r="E63" s="217"/>
      <c r="F63" s="217"/>
      <c r="H63" s="310"/>
      <c r="J63" s="313"/>
      <c r="N63" s="217"/>
      <c r="P63" s="217"/>
    </row>
    <row r="64" spans="1:21">
      <c r="A64" s="217"/>
      <c r="B64" s="217"/>
      <c r="C64" s="217"/>
      <c r="D64" s="217"/>
      <c r="E64" s="217"/>
      <c r="F64" s="217"/>
      <c r="H64" s="310"/>
      <c r="J64" s="313"/>
      <c r="N64" s="217"/>
      <c r="P64" s="217"/>
    </row>
    <row r="65" spans="1:16">
      <c r="A65" s="217"/>
      <c r="B65" s="217"/>
      <c r="C65" s="217"/>
      <c r="D65" s="217"/>
      <c r="E65" s="217"/>
      <c r="F65" s="217"/>
      <c r="H65" s="310"/>
      <c r="J65" s="313"/>
      <c r="N65" s="217"/>
      <c r="P65" s="217"/>
    </row>
    <row r="66" spans="1:16">
      <c r="A66" s="217"/>
      <c r="B66" s="217"/>
      <c r="C66" s="217"/>
      <c r="D66" s="217"/>
      <c r="E66" s="217"/>
      <c r="F66" s="217"/>
      <c r="H66" s="310"/>
      <c r="J66" s="313"/>
      <c r="N66" s="217"/>
      <c r="P66" s="217"/>
    </row>
    <row r="67" spans="1:16">
      <c r="A67" s="217"/>
      <c r="B67" s="217"/>
      <c r="C67" s="217"/>
      <c r="D67" s="217"/>
      <c r="E67" s="217"/>
      <c r="F67" s="217"/>
      <c r="H67" s="310"/>
      <c r="J67" s="313"/>
      <c r="N67" s="217"/>
      <c r="P67" s="217"/>
    </row>
    <row r="68" spans="1:16">
      <c r="A68" s="217"/>
      <c r="B68" s="217"/>
      <c r="C68" s="217"/>
      <c r="D68" s="217"/>
      <c r="E68" s="217"/>
      <c r="F68" s="217"/>
      <c r="H68" s="310"/>
      <c r="J68" s="313"/>
      <c r="N68" s="217"/>
      <c r="P68" s="217"/>
    </row>
    <row r="69" spans="1:16">
      <c r="A69" s="217"/>
      <c r="B69" s="217"/>
      <c r="C69" s="217"/>
      <c r="D69" s="217"/>
      <c r="E69" s="217"/>
      <c r="F69" s="217"/>
      <c r="H69" s="310"/>
      <c r="J69" s="313"/>
      <c r="N69" s="217"/>
      <c r="P69" s="217"/>
    </row>
    <row r="70" spans="1:16">
      <c r="A70" s="217"/>
      <c r="B70" s="217"/>
      <c r="C70" s="217"/>
      <c r="D70" s="217"/>
      <c r="E70" s="217"/>
      <c r="F70" s="217"/>
      <c r="H70" s="310"/>
      <c r="J70" s="313"/>
      <c r="N70" s="217"/>
      <c r="P70" s="217"/>
    </row>
    <row r="71" spans="1:16">
      <c r="A71" s="217"/>
      <c r="B71" s="217"/>
      <c r="C71" s="217"/>
      <c r="D71" s="217"/>
      <c r="E71" s="217"/>
      <c r="F71" s="217"/>
      <c r="H71" s="310"/>
      <c r="J71" s="313"/>
      <c r="N71" s="217"/>
      <c r="P71" s="217"/>
    </row>
    <row r="72" spans="1:16">
      <c r="A72" s="217"/>
      <c r="B72" s="217"/>
      <c r="C72" s="217"/>
      <c r="D72" s="217"/>
      <c r="E72" s="217"/>
      <c r="F72" s="217"/>
      <c r="H72" s="310"/>
      <c r="J72" s="313"/>
      <c r="N72" s="217"/>
      <c r="P72" s="217"/>
    </row>
    <row r="73" spans="1:16">
      <c r="A73" s="217"/>
      <c r="B73" s="217"/>
      <c r="C73" s="217"/>
      <c r="D73" s="217"/>
      <c r="E73" s="217"/>
      <c r="F73" s="217"/>
      <c r="H73" s="310"/>
      <c r="J73" s="313"/>
      <c r="N73" s="217"/>
      <c r="P73" s="217"/>
    </row>
    <row r="74" spans="1:16">
      <c r="A74" s="217"/>
      <c r="B74" s="217"/>
      <c r="C74" s="217"/>
      <c r="D74" s="217"/>
      <c r="E74" s="217"/>
      <c r="F74" s="217"/>
      <c r="H74" s="310"/>
      <c r="J74" s="313"/>
      <c r="N74" s="217"/>
      <c r="P74" s="217"/>
    </row>
    <row r="75" spans="1:16">
      <c r="A75" s="217"/>
      <c r="B75" s="217"/>
      <c r="C75" s="217"/>
      <c r="D75" s="217"/>
      <c r="E75" s="217"/>
      <c r="F75" s="217"/>
      <c r="H75" s="310"/>
      <c r="J75" s="313"/>
      <c r="N75" s="217"/>
      <c r="P75" s="217"/>
    </row>
    <row r="76" spans="1:16">
      <c r="A76" s="217"/>
      <c r="B76" s="217"/>
      <c r="C76" s="217"/>
      <c r="D76" s="217"/>
      <c r="E76" s="217"/>
      <c r="F76" s="217"/>
      <c r="H76" s="310"/>
      <c r="J76" s="313"/>
      <c r="N76" s="217"/>
      <c r="P76" s="217"/>
    </row>
    <row r="77" spans="1:16">
      <c r="A77" s="217"/>
      <c r="B77" s="217"/>
      <c r="C77" s="217"/>
      <c r="D77" s="217"/>
      <c r="E77" s="217"/>
      <c r="F77" s="217"/>
      <c r="H77" s="310"/>
      <c r="J77" s="313"/>
      <c r="N77" s="217"/>
      <c r="P77" s="217"/>
    </row>
    <row r="78" spans="1:16">
      <c r="A78" s="217"/>
      <c r="B78" s="217"/>
      <c r="C78" s="217"/>
      <c r="D78" s="217"/>
      <c r="E78" s="217"/>
      <c r="F78" s="217"/>
      <c r="H78" s="310"/>
      <c r="J78" s="313"/>
      <c r="N78" s="217"/>
      <c r="P78" s="217"/>
    </row>
    <row r="79" spans="1:16">
      <c r="A79" s="217"/>
      <c r="B79" s="217"/>
      <c r="C79" s="217"/>
      <c r="D79" s="217"/>
      <c r="E79" s="217"/>
      <c r="F79" s="217"/>
      <c r="H79" s="310"/>
      <c r="J79" s="313"/>
      <c r="N79" s="217"/>
      <c r="P79" s="217"/>
    </row>
    <row r="80" spans="1:16">
      <c r="A80" s="217"/>
      <c r="B80" s="217"/>
      <c r="C80" s="217"/>
      <c r="D80" s="217"/>
      <c r="E80" s="217"/>
      <c r="F80" s="217"/>
      <c r="H80" s="310"/>
      <c r="J80" s="313"/>
      <c r="N80" s="217"/>
      <c r="P80" s="217"/>
    </row>
    <row r="81" spans="1:16">
      <c r="A81" s="217"/>
      <c r="B81" s="217"/>
      <c r="C81" s="217"/>
      <c r="D81" s="217"/>
      <c r="E81" s="217"/>
      <c r="F81" s="217"/>
      <c r="H81" s="310"/>
      <c r="J81" s="313"/>
      <c r="N81" s="217"/>
      <c r="P81" s="217"/>
    </row>
    <row r="82" spans="1:16">
      <c r="A82" s="217"/>
      <c r="B82" s="217"/>
      <c r="C82" s="217"/>
      <c r="D82" s="217"/>
      <c r="E82" s="217"/>
      <c r="F82" s="217"/>
      <c r="H82" s="310"/>
      <c r="J82" s="313"/>
      <c r="N82" s="217"/>
      <c r="P82" s="217"/>
    </row>
    <row r="83" spans="1:16">
      <c r="A83" s="217"/>
      <c r="B83" s="217"/>
      <c r="C83" s="217"/>
      <c r="D83" s="217"/>
      <c r="E83" s="217"/>
      <c r="F83" s="217"/>
      <c r="H83" s="310"/>
      <c r="J83" s="313"/>
      <c r="N83" s="217"/>
      <c r="P83" s="217"/>
    </row>
    <row r="84" spans="1:16">
      <c r="A84" s="217"/>
      <c r="B84" s="217"/>
      <c r="C84" s="217"/>
      <c r="D84" s="217"/>
      <c r="E84" s="217"/>
      <c r="F84" s="217"/>
      <c r="H84" s="310"/>
      <c r="J84" s="313"/>
      <c r="N84" s="217"/>
      <c r="P84" s="217"/>
    </row>
    <row r="85" spans="1:16">
      <c r="A85" s="217"/>
      <c r="B85" s="217"/>
      <c r="C85" s="217"/>
      <c r="D85" s="217"/>
      <c r="E85" s="217"/>
      <c r="F85" s="217"/>
      <c r="H85" s="310"/>
      <c r="J85" s="313"/>
      <c r="N85" s="217"/>
      <c r="P85" s="217"/>
    </row>
    <row r="86" spans="1:16">
      <c r="A86" s="217"/>
      <c r="B86" s="217"/>
      <c r="C86" s="217"/>
      <c r="D86" s="217"/>
      <c r="E86" s="217"/>
      <c r="F86" s="217"/>
      <c r="H86" s="310"/>
      <c r="J86" s="313"/>
      <c r="N86" s="217"/>
      <c r="P86" s="217"/>
    </row>
    <row r="87" spans="1:16">
      <c r="A87" s="217"/>
      <c r="B87" s="217"/>
      <c r="C87" s="217"/>
      <c r="D87" s="217"/>
      <c r="E87" s="217"/>
      <c r="F87" s="217"/>
      <c r="H87" s="310"/>
      <c r="J87" s="313"/>
      <c r="N87" s="217"/>
      <c r="P87" s="217"/>
    </row>
    <row r="88" spans="1:16">
      <c r="A88" s="217"/>
      <c r="B88" s="217"/>
      <c r="C88" s="217"/>
      <c r="D88" s="217"/>
      <c r="E88" s="217"/>
      <c r="F88" s="217"/>
      <c r="H88" s="310"/>
      <c r="J88" s="313"/>
      <c r="N88" s="217"/>
      <c r="P88" s="217"/>
    </row>
    <row r="89" spans="1:16">
      <c r="A89" s="217"/>
      <c r="B89" s="217"/>
      <c r="C89" s="217"/>
      <c r="D89" s="217"/>
      <c r="E89" s="217"/>
      <c r="F89" s="217"/>
      <c r="H89" s="310"/>
      <c r="J89" s="313"/>
      <c r="N89" s="217"/>
      <c r="P89" s="217"/>
    </row>
    <row r="90" spans="1:16">
      <c r="A90" s="217"/>
      <c r="B90" s="217"/>
      <c r="C90" s="217"/>
      <c r="D90" s="217"/>
      <c r="E90" s="217"/>
      <c r="F90" s="217"/>
      <c r="H90" s="310"/>
      <c r="J90" s="313"/>
      <c r="N90" s="217"/>
      <c r="P90" s="217"/>
    </row>
    <row r="91" spans="1:16">
      <c r="A91" s="217"/>
      <c r="B91" s="217"/>
      <c r="C91" s="217"/>
      <c r="D91" s="217"/>
      <c r="E91" s="217"/>
      <c r="F91" s="217"/>
      <c r="H91" s="310"/>
      <c r="J91" s="313"/>
      <c r="N91" s="217"/>
      <c r="P91" s="217"/>
    </row>
    <row r="92" spans="1:16">
      <c r="A92" s="217"/>
      <c r="B92" s="217"/>
      <c r="C92" s="217"/>
      <c r="D92" s="217"/>
      <c r="E92" s="217"/>
      <c r="F92" s="217"/>
      <c r="H92" s="310"/>
      <c r="J92" s="313"/>
      <c r="N92" s="217"/>
      <c r="P92" s="217"/>
    </row>
    <row r="93" spans="1:16">
      <c r="A93" s="217"/>
      <c r="B93" s="217"/>
      <c r="C93" s="217"/>
      <c r="D93" s="217"/>
      <c r="E93" s="217"/>
      <c r="F93" s="217"/>
      <c r="H93" s="310"/>
      <c r="J93" s="313"/>
      <c r="N93" s="217"/>
      <c r="P93" s="217"/>
    </row>
    <row r="94" spans="1:16">
      <c r="A94" s="217"/>
      <c r="B94" s="217"/>
      <c r="C94" s="217"/>
      <c r="D94" s="217"/>
      <c r="E94" s="217"/>
      <c r="F94" s="217"/>
      <c r="H94" s="310"/>
      <c r="J94" s="313"/>
      <c r="N94" s="217"/>
      <c r="P94" s="217"/>
    </row>
    <row r="95" spans="1:16">
      <c r="A95" s="217"/>
      <c r="B95" s="217"/>
      <c r="C95" s="217"/>
      <c r="D95" s="217"/>
      <c r="E95" s="217"/>
      <c r="F95" s="217"/>
      <c r="H95" s="310"/>
      <c r="J95" s="313"/>
      <c r="N95" s="217"/>
      <c r="P95" s="217"/>
    </row>
    <row r="96" spans="1:16">
      <c r="A96" s="217"/>
      <c r="B96" s="217"/>
      <c r="C96" s="217"/>
      <c r="D96" s="217"/>
      <c r="E96" s="217"/>
      <c r="F96" s="217"/>
      <c r="H96" s="310"/>
      <c r="J96" s="313"/>
      <c r="N96" s="217"/>
      <c r="P96" s="217"/>
    </row>
    <row r="97" spans="1:16">
      <c r="A97" s="217"/>
      <c r="B97" s="217"/>
      <c r="C97" s="217"/>
      <c r="D97" s="217"/>
      <c r="E97" s="217"/>
      <c r="F97" s="217"/>
      <c r="H97" s="310"/>
      <c r="J97" s="313"/>
      <c r="N97" s="217"/>
      <c r="P97" s="217"/>
    </row>
    <row r="98" spans="1:16">
      <c r="A98" s="217"/>
      <c r="B98" s="217"/>
      <c r="C98" s="217"/>
      <c r="D98" s="217"/>
      <c r="E98" s="217"/>
      <c r="F98" s="217"/>
      <c r="H98" s="310"/>
      <c r="J98" s="313"/>
      <c r="N98" s="217"/>
      <c r="P98" s="217"/>
    </row>
    <row r="99" spans="1:16">
      <c r="A99" s="217"/>
      <c r="B99" s="217"/>
      <c r="C99" s="217"/>
      <c r="D99" s="217"/>
      <c r="E99" s="217"/>
      <c r="F99" s="217"/>
      <c r="H99" s="310"/>
      <c r="J99" s="313"/>
      <c r="N99" s="217"/>
      <c r="P99" s="217"/>
    </row>
    <row r="100" spans="1:16">
      <c r="A100" s="217"/>
      <c r="B100" s="217"/>
      <c r="C100" s="217"/>
      <c r="D100" s="217"/>
      <c r="E100" s="217"/>
      <c r="F100" s="217"/>
      <c r="H100" s="310"/>
      <c r="J100" s="313"/>
      <c r="N100" s="217"/>
      <c r="P100" s="217"/>
    </row>
    <row r="101" spans="1:16">
      <c r="A101" s="217"/>
      <c r="B101" s="217"/>
      <c r="C101" s="217"/>
      <c r="D101" s="217"/>
      <c r="E101" s="217"/>
      <c r="F101" s="217"/>
      <c r="H101" s="310"/>
      <c r="J101" s="313"/>
      <c r="N101" s="217"/>
      <c r="P101" s="217"/>
    </row>
    <row r="102" spans="1:16">
      <c r="A102" s="217"/>
      <c r="B102" s="217"/>
      <c r="C102" s="217"/>
      <c r="D102" s="217"/>
      <c r="E102" s="217"/>
      <c r="F102" s="217"/>
      <c r="H102" s="310"/>
      <c r="J102" s="313"/>
      <c r="N102" s="217"/>
      <c r="P102" s="217"/>
    </row>
    <row r="103" spans="1:16">
      <c r="A103" s="217"/>
      <c r="B103" s="217"/>
      <c r="C103" s="217"/>
      <c r="D103" s="217"/>
      <c r="E103" s="217"/>
      <c r="F103" s="217"/>
      <c r="H103" s="310"/>
      <c r="J103" s="313"/>
      <c r="N103" s="217"/>
      <c r="P103" s="217"/>
    </row>
    <row r="104" spans="1:16">
      <c r="A104" s="217"/>
      <c r="B104" s="217"/>
      <c r="C104" s="217"/>
      <c r="D104" s="217"/>
      <c r="E104" s="217"/>
      <c r="F104" s="217"/>
      <c r="H104" s="310"/>
      <c r="J104" s="313"/>
      <c r="N104" s="217"/>
      <c r="P104" s="217"/>
    </row>
    <row r="105" spans="1:16">
      <c r="A105" s="217"/>
      <c r="B105" s="217"/>
      <c r="C105" s="217"/>
      <c r="D105" s="217"/>
      <c r="E105" s="217"/>
      <c r="F105" s="217"/>
      <c r="H105" s="310"/>
      <c r="J105" s="313"/>
      <c r="N105" s="217"/>
      <c r="P105" s="217"/>
    </row>
    <row r="106" spans="1:16">
      <c r="A106" s="217"/>
      <c r="B106" s="217"/>
      <c r="C106" s="217"/>
      <c r="D106" s="217"/>
      <c r="E106" s="217"/>
      <c r="F106" s="217"/>
      <c r="H106" s="310"/>
      <c r="J106" s="313"/>
      <c r="N106" s="217"/>
      <c r="P106" s="217"/>
    </row>
    <row r="107" spans="1:16">
      <c r="A107" s="217"/>
      <c r="B107" s="217"/>
      <c r="C107" s="217"/>
      <c r="D107" s="217"/>
      <c r="E107" s="217"/>
      <c r="F107" s="217"/>
      <c r="H107" s="310"/>
      <c r="J107" s="313"/>
      <c r="N107" s="217"/>
      <c r="P107" s="217"/>
    </row>
    <row r="108" spans="1:16">
      <c r="A108" s="217"/>
      <c r="B108" s="217"/>
      <c r="C108" s="217"/>
      <c r="D108" s="217"/>
      <c r="E108" s="217"/>
      <c r="F108" s="217"/>
      <c r="H108" s="310"/>
      <c r="J108" s="313"/>
      <c r="N108" s="217"/>
      <c r="P108" s="217"/>
    </row>
    <row r="109" spans="1:16">
      <c r="A109" s="217"/>
      <c r="B109" s="217"/>
      <c r="C109" s="217"/>
      <c r="D109" s="217"/>
      <c r="E109" s="217"/>
      <c r="F109" s="217"/>
      <c r="H109" s="310"/>
      <c r="J109" s="313"/>
      <c r="N109" s="217"/>
      <c r="P109" s="217"/>
    </row>
    <row r="110" spans="1:16">
      <c r="A110" s="217"/>
      <c r="B110" s="217"/>
      <c r="C110" s="217"/>
      <c r="D110" s="217"/>
      <c r="E110" s="217"/>
      <c r="F110" s="217"/>
      <c r="H110" s="310"/>
      <c r="J110" s="313"/>
      <c r="N110" s="217"/>
      <c r="P110" s="217"/>
    </row>
    <row r="111" spans="1:16">
      <c r="A111" s="217"/>
      <c r="B111" s="217"/>
      <c r="C111" s="217"/>
      <c r="D111" s="217"/>
      <c r="E111" s="217"/>
      <c r="F111" s="217"/>
      <c r="H111" s="310"/>
      <c r="J111" s="313"/>
      <c r="N111" s="217"/>
      <c r="P111" s="217"/>
    </row>
    <row r="112" spans="1:16">
      <c r="A112" s="217"/>
      <c r="B112" s="217"/>
      <c r="C112" s="217"/>
      <c r="D112" s="217"/>
      <c r="E112" s="217"/>
      <c r="F112" s="217"/>
      <c r="H112" s="310"/>
      <c r="J112" s="313"/>
      <c r="N112" s="217"/>
      <c r="P112" s="217"/>
    </row>
    <row r="113" spans="1:16">
      <c r="A113" s="217"/>
      <c r="B113" s="217"/>
      <c r="C113" s="217"/>
      <c r="D113" s="217"/>
      <c r="E113" s="217"/>
      <c r="F113" s="217"/>
      <c r="H113" s="310"/>
      <c r="J113" s="313"/>
      <c r="N113" s="217"/>
      <c r="P113" s="217"/>
    </row>
    <row r="114" spans="1:16">
      <c r="A114" s="217"/>
      <c r="B114" s="217"/>
      <c r="C114" s="217"/>
      <c r="D114" s="217"/>
      <c r="E114" s="217"/>
      <c r="F114" s="217"/>
      <c r="H114" s="310"/>
      <c r="J114" s="313"/>
      <c r="N114" s="217"/>
      <c r="P114" s="217"/>
    </row>
    <row r="115" spans="1:16">
      <c r="A115" s="217"/>
      <c r="B115" s="217"/>
      <c r="C115" s="217"/>
      <c r="D115" s="217"/>
      <c r="E115" s="217"/>
      <c r="F115" s="217"/>
      <c r="H115" s="310"/>
      <c r="J115" s="313"/>
      <c r="N115" s="217"/>
      <c r="P115" s="217"/>
    </row>
    <row r="116" spans="1:16">
      <c r="A116" s="217"/>
      <c r="B116" s="217"/>
      <c r="C116" s="217"/>
      <c r="D116" s="217"/>
      <c r="E116" s="217"/>
      <c r="F116" s="217"/>
      <c r="H116" s="310"/>
      <c r="J116" s="313"/>
      <c r="N116" s="217"/>
      <c r="P116" s="217"/>
    </row>
    <row r="117" spans="1:16">
      <c r="A117" s="217"/>
      <c r="B117" s="217"/>
      <c r="C117" s="217"/>
      <c r="D117" s="217"/>
      <c r="E117" s="217"/>
      <c r="F117" s="217"/>
      <c r="H117" s="310"/>
      <c r="J117" s="313"/>
      <c r="N117" s="217"/>
      <c r="P117" s="217"/>
    </row>
    <row r="118" spans="1:16">
      <c r="A118" s="217"/>
      <c r="B118" s="217"/>
      <c r="C118" s="217"/>
      <c r="D118" s="217"/>
      <c r="E118" s="217"/>
      <c r="F118" s="217"/>
      <c r="H118" s="310"/>
      <c r="J118" s="313"/>
      <c r="N118" s="217"/>
      <c r="P118" s="217"/>
    </row>
    <row r="119" spans="1:16">
      <c r="A119" s="217"/>
      <c r="B119" s="217"/>
      <c r="C119" s="217"/>
      <c r="D119" s="217"/>
      <c r="E119" s="217"/>
      <c r="F119" s="217"/>
      <c r="H119" s="310"/>
      <c r="J119" s="313"/>
      <c r="N119" s="217"/>
      <c r="P119" s="217"/>
    </row>
    <row r="120" spans="1:16">
      <c r="A120" s="217"/>
      <c r="B120" s="217"/>
      <c r="C120" s="217"/>
      <c r="D120" s="217"/>
      <c r="E120" s="217"/>
      <c r="F120" s="217"/>
      <c r="H120" s="310"/>
      <c r="J120" s="313"/>
      <c r="N120" s="217"/>
      <c r="P120" s="217"/>
    </row>
    <row r="121" spans="1:16">
      <c r="A121" s="217"/>
      <c r="B121" s="217"/>
      <c r="C121" s="217"/>
      <c r="D121" s="217"/>
      <c r="E121" s="217"/>
      <c r="F121" s="217"/>
      <c r="H121" s="310"/>
      <c r="J121" s="313"/>
      <c r="N121" s="217"/>
      <c r="P121" s="217"/>
    </row>
    <row r="122" spans="1:16">
      <c r="A122" s="217"/>
      <c r="B122" s="217"/>
      <c r="C122" s="217"/>
      <c r="D122" s="217"/>
      <c r="E122" s="217"/>
      <c r="F122" s="217"/>
      <c r="H122" s="310"/>
      <c r="J122" s="313"/>
      <c r="N122" s="217"/>
      <c r="P122" s="217"/>
    </row>
    <row r="123" spans="1:16">
      <c r="A123" s="217"/>
      <c r="B123" s="217"/>
      <c r="C123" s="217"/>
      <c r="D123" s="217"/>
      <c r="E123" s="217"/>
      <c r="F123" s="217"/>
      <c r="H123" s="310"/>
      <c r="J123" s="313"/>
      <c r="N123" s="217"/>
      <c r="P123" s="217"/>
    </row>
    <row r="124" spans="1:16">
      <c r="A124" s="217"/>
      <c r="B124" s="217"/>
      <c r="C124" s="217"/>
      <c r="D124" s="217"/>
      <c r="E124" s="217"/>
      <c r="F124" s="217"/>
      <c r="H124" s="310"/>
      <c r="J124" s="313"/>
      <c r="N124" s="217"/>
      <c r="P124" s="217"/>
    </row>
    <row r="125" spans="1:16">
      <c r="A125" s="217"/>
      <c r="B125" s="217"/>
      <c r="C125" s="217"/>
      <c r="D125" s="217"/>
      <c r="E125" s="217"/>
      <c r="F125" s="217"/>
      <c r="H125" s="310"/>
      <c r="J125" s="313"/>
      <c r="N125" s="217"/>
      <c r="P125" s="217"/>
    </row>
    <row r="126" spans="1:16">
      <c r="A126" s="217"/>
      <c r="B126" s="217"/>
      <c r="C126" s="217"/>
      <c r="D126" s="217"/>
      <c r="E126" s="217"/>
      <c r="F126" s="217"/>
      <c r="H126" s="310"/>
      <c r="J126" s="313"/>
      <c r="N126" s="217"/>
      <c r="P126" s="217"/>
    </row>
    <row r="127" spans="1:16">
      <c r="A127" s="217"/>
      <c r="B127" s="217"/>
      <c r="C127" s="217"/>
      <c r="D127" s="217"/>
      <c r="E127" s="217"/>
      <c r="F127" s="217"/>
      <c r="H127" s="310"/>
      <c r="J127" s="313"/>
      <c r="N127" s="217"/>
      <c r="P127" s="217"/>
    </row>
    <row r="128" spans="1:16">
      <c r="A128" s="217"/>
      <c r="B128" s="217"/>
      <c r="C128" s="217"/>
      <c r="D128" s="217"/>
      <c r="E128" s="217"/>
      <c r="F128" s="217"/>
      <c r="H128" s="310"/>
      <c r="J128" s="313"/>
      <c r="N128" s="217"/>
      <c r="P128" s="217"/>
    </row>
    <row r="129" spans="1:16">
      <c r="A129" s="217"/>
      <c r="B129" s="217"/>
      <c r="C129" s="217"/>
      <c r="D129" s="217"/>
      <c r="E129" s="217"/>
      <c r="F129" s="217"/>
      <c r="H129" s="310"/>
      <c r="J129" s="313"/>
      <c r="N129" s="217"/>
      <c r="P129" s="217"/>
    </row>
    <row r="130" spans="1:16">
      <c r="A130" s="217"/>
      <c r="B130" s="217"/>
      <c r="C130" s="217"/>
      <c r="D130" s="217"/>
      <c r="E130" s="217"/>
      <c r="F130" s="217"/>
      <c r="H130" s="310"/>
      <c r="J130" s="313"/>
      <c r="N130" s="217"/>
      <c r="P130" s="217"/>
    </row>
    <row r="131" spans="1:16">
      <c r="A131" s="217"/>
      <c r="B131" s="217"/>
      <c r="C131" s="217"/>
      <c r="D131" s="217"/>
      <c r="E131" s="217"/>
      <c r="F131" s="217"/>
      <c r="H131" s="310"/>
      <c r="J131" s="313"/>
      <c r="N131" s="217"/>
      <c r="P131" s="217"/>
    </row>
    <row r="132" spans="1:16">
      <c r="A132" s="217"/>
      <c r="B132" s="217"/>
      <c r="C132" s="217"/>
      <c r="D132" s="217"/>
      <c r="E132" s="217"/>
      <c r="F132" s="217"/>
      <c r="H132" s="310"/>
      <c r="J132" s="313"/>
      <c r="N132" s="217"/>
      <c r="P132" s="217"/>
    </row>
    <row r="133" spans="1:16">
      <c r="A133" s="217"/>
      <c r="B133" s="217"/>
      <c r="C133" s="217"/>
      <c r="D133" s="217"/>
      <c r="E133" s="217"/>
      <c r="F133" s="217"/>
      <c r="H133" s="310"/>
      <c r="J133" s="313"/>
      <c r="N133" s="217"/>
      <c r="P133" s="217"/>
    </row>
    <row r="134" spans="1:16">
      <c r="A134" s="217"/>
      <c r="B134" s="217"/>
      <c r="C134" s="217"/>
      <c r="D134" s="217"/>
      <c r="E134" s="217"/>
      <c r="F134" s="217"/>
      <c r="H134" s="310"/>
      <c r="J134" s="313"/>
      <c r="N134" s="217"/>
      <c r="P134" s="217"/>
    </row>
    <row r="135" spans="1:16">
      <c r="A135" s="217"/>
      <c r="B135" s="217"/>
      <c r="C135" s="217"/>
      <c r="D135" s="217"/>
      <c r="E135" s="217"/>
      <c r="F135" s="217"/>
      <c r="H135" s="310"/>
      <c r="J135" s="313"/>
      <c r="N135" s="217"/>
      <c r="P135" s="217"/>
    </row>
    <row r="136" spans="1:16">
      <c r="A136" s="217"/>
      <c r="B136" s="217"/>
      <c r="C136" s="217"/>
      <c r="D136" s="217"/>
      <c r="E136" s="217"/>
      <c r="F136" s="217"/>
      <c r="H136" s="310"/>
      <c r="J136" s="313"/>
      <c r="N136" s="217"/>
      <c r="P136" s="217"/>
    </row>
    <row r="137" spans="1:16">
      <c r="A137" s="217"/>
      <c r="B137" s="217"/>
      <c r="C137" s="217"/>
      <c r="D137" s="217"/>
      <c r="E137" s="217"/>
      <c r="F137" s="217"/>
      <c r="H137" s="310"/>
      <c r="J137" s="313"/>
      <c r="N137" s="217"/>
      <c r="P137" s="217"/>
    </row>
    <row r="138" spans="1:16">
      <c r="A138" s="217"/>
      <c r="B138" s="217"/>
      <c r="C138" s="217"/>
      <c r="D138" s="217"/>
      <c r="E138" s="217"/>
      <c r="F138" s="217"/>
      <c r="H138" s="310"/>
      <c r="J138" s="313"/>
      <c r="N138" s="217"/>
      <c r="P138" s="217"/>
    </row>
    <row r="139" spans="1:16">
      <c r="A139" s="217"/>
      <c r="B139" s="217"/>
      <c r="C139" s="217"/>
      <c r="D139" s="217"/>
      <c r="E139" s="217"/>
      <c r="F139" s="217"/>
      <c r="H139" s="310"/>
      <c r="J139" s="313"/>
      <c r="N139" s="217"/>
      <c r="P139" s="217"/>
    </row>
    <row r="140" spans="1:16">
      <c r="A140" s="217"/>
      <c r="B140" s="217"/>
      <c r="C140" s="217"/>
      <c r="D140" s="217"/>
      <c r="E140" s="217"/>
      <c r="F140" s="217"/>
      <c r="H140" s="310"/>
      <c r="J140" s="313"/>
      <c r="N140" s="217"/>
      <c r="P140" s="217"/>
    </row>
    <row r="141" spans="1:16">
      <c r="A141" s="217"/>
      <c r="B141" s="217"/>
      <c r="C141" s="217"/>
      <c r="D141" s="217"/>
      <c r="E141" s="217"/>
      <c r="F141" s="217"/>
      <c r="H141" s="310"/>
      <c r="J141" s="313"/>
      <c r="N141" s="217"/>
      <c r="P141" s="217"/>
    </row>
    <row r="142" spans="1:16">
      <c r="A142" s="217"/>
      <c r="B142" s="217"/>
      <c r="C142" s="217"/>
      <c r="D142" s="217"/>
      <c r="E142" s="217"/>
      <c r="F142" s="217"/>
      <c r="H142" s="310"/>
      <c r="J142" s="313"/>
      <c r="N142" s="217"/>
      <c r="P142" s="217"/>
    </row>
    <row r="143" spans="1:16">
      <c r="A143" s="217"/>
      <c r="B143" s="217"/>
      <c r="C143" s="217"/>
      <c r="D143" s="217"/>
      <c r="E143" s="217"/>
      <c r="F143" s="217"/>
      <c r="H143" s="310"/>
      <c r="J143" s="313"/>
      <c r="N143" s="217"/>
      <c r="P143" s="217"/>
    </row>
    <row r="144" spans="1:16">
      <c r="A144" s="217"/>
      <c r="B144" s="217"/>
      <c r="C144" s="217"/>
      <c r="D144" s="217"/>
      <c r="E144" s="217"/>
      <c r="F144" s="217"/>
      <c r="H144" s="310"/>
      <c r="J144" s="313"/>
      <c r="N144" s="217"/>
      <c r="P144" s="217"/>
    </row>
    <row r="145" spans="1:16">
      <c r="A145" s="217"/>
      <c r="B145" s="217"/>
      <c r="C145" s="217"/>
      <c r="D145" s="217"/>
      <c r="E145" s="217"/>
      <c r="F145" s="217"/>
      <c r="H145" s="310"/>
      <c r="J145" s="313"/>
      <c r="N145" s="217"/>
      <c r="P145" s="217"/>
    </row>
    <row r="146" spans="1:16">
      <c r="A146" s="217"/>
      <c r="B146" s="217"/>
      <c r="C146" s="217"/>
      <c r="D146" s="217"/>
      <c r="E146" s="217"/>
      <c r="F146" s="217"/>
      <c r="H146" s="310"/>
      <c r="J146" s="313"/>
      <c r="N146" s="217"/>
      <c r="P146" s="217"/>
    </row>
    <row r="147" spans="1:16">
      <c r="A147" s="217"/>
      <c r="B147" s="217"/>
      <c r="C147" s="217"/>
      <c r="D147" s="217"/>
      <c r="E147" s="217"/>
      <c r="F147" s="217"/>
      <c r="H147" s="310"/>
      <c r="J147" s="313"/>
      <c r="N147" s="217"/>
      <c r="P147" s="217"/>
    </row>
    <row r="148" spans="1:16">
      <c r="A148" s="217"/>
      <c r="B148" s="217"/>
      <c r="C148" s="217"/>
      <c r="D148" s="217"/>
      <c r="E148" s="217"/>
      <c r="F148" s="217"/>
      <c r="H148" s="310"/>
      <c r="J148" s="313"/>
      <c r="N148" s="217"/>
      <c r="P148" s="217"/>
    </row>
    <row r="149" spans="1:16">
      <c r="A149" s="217"/>
      <c r="B149" s="217"/>
      <c r="C149" s="217"/>
      <c r="D149" s="217"/>
      <c r="E149" s="217"/>
      <c r="F149" s="217"/>
      <c r="H149" s="310"/>
      <c r="J149" s="313"/>
      <c r="N149" s="217"/>
      <c r="P149" s="217"/>
    </row>
    <row r="150" spans="1:16">
      <c r="A150" s="217"/>
      <c r="B150" s="217"/>
      <c r="C150" s="217"/>
      <c r="D150" s="217"/>
      <c r="E150" s="217"/>
      <c r="F150" s="217"/>
      <c r="H150" s="310"/>
      <c r="J150" s="313"/>
      <c r="N150" s="217"/>
      <c r="P150" s="217"/>
    </row>
    <row r="151" spans="1:16">
      <c r="A151" s="217"/>
      <c r="B151" s="217"/>
      <c r="C151" s="217"/>
      <c r="D151" s="217"/>
      <c r="E151" s="217"/>
      <c r="F151" s="217"/>
      <c r="H151" s="310"/>
      <c r="J151" s="313"/>
      <c r="N151" s="217"/>
      <c r="P151" s="217"/>
    </row>
    <row r="152" spans="1:16">
      <c r="A152" s="217"/>
      <c r="B152" s="217"/>
      <c r="C152" s="217"/>
      <c r="D152" s="217"/>
      <c r="E152" s="217"/>
      <c r="F152" s="217"/>
      <c r="H152" s="310"/>
      <c r="J152" s="313"/>
      <c r="N152" s="217"/>
      <c r="P152" s="217"/>
    </row>
    <row r="153" spans="1:16">
      <c r="A153" s="217"/>
      <c r="B153" s="217"/>
      <c r="C153" s="217"/>
      <c r="D153" s="217"/>
      <c r="E153" s="217"/>
      <c r="F153" s="217"/>
      <c r="H153" s="310"/>
      <c r="J153" s="313"/>
      <c r="N153" s="217"/>
      <c r="P153" s="217"/>
    </row>
    <row r="154" spans="1:16">
      <c r="A154" s="217"/>
      <c r="B154" s="217"/>
      <c r="C154" s="217"/>
      <c r="D154" s="217"/>
      <c r="E154" s="217"/>
      <c r="F154" s="217"/>
      <c r="H154" s="310"/>
      <c r="J154" s="313"/>
      <c r="N154" s="217"/>
      <c r="P154" s="217"/>
    </row>
    <row r="155" spans="1:16">
      <c r="A155" s="217"/>
      <c r="B155" s="217"/>
      <c r="C155" s="217"/>
      <c r="D155" s="217"/>
      <c r="E155" s="217"/>
      <c r="F155" s="217"/>
      <c r="H155" s="310"/>
      <c r="J155" s="313"/>
      <c r="N155" s="217"/>
      <c r="P155" s="217"/>
    </row>
    <row r="156" spans="1:16">
      <c r="A156" s="217"/>
      <c r="B156" s="217"/>
      <c r="C156" s="217"/>
      <c r="D156" s="217"/>
      <c r="E156" s="217"/>
      <c r="F156" s="217"/>
      <c r="H156" s="310"/>
      <c r="J156" s="313"/>
      <c r="N156" s="217"/>
      <c r="P156" s="217"/>
    </row>
    <row r="157" spans="1:16">
      <c r="A157" s="217"/>
      <c r="B157" s="217"/>
      <c r="C157" s="217"/>
      <c r="D157" s="217"/>
      <c r="E157" s="217"/>
      <c r="F157" s="217"/>
      <c r="H157" s="310"/>
      <c r="J157" s="313"/>
      <c r="N157" s="217"/>
      <c r="P157" s="217"/>
    </row>
    <row r="158" spans="1:16">
      <c r="A158" s="217"/>
      <c r="B158" s="217"/>
      <c r="C158" s="217"/>
      <c r="D158" s="217"/>
      <c r="E158" s="217"/>
      <c r="F158" s="217"/>
      <c r="H158" s="310"/>
      <c r="J158" s="313"/>
      <c r="N158" s="217"/>
      <c r="P158" s="217"/>
    </row>
    <row r="159" spans="1:16">
      <c r="A159" s="217"/>
      <c r="B159" s="217"/>
      <c r="C159" s="217"/>
      <c r="D159" s="217"/>
      <c r="E159" s="217"/>
      <c r="F159" s="217"/>
      <c r="H159" s="310"/>
      <c r="J159" s="313"/>
      <c r="N159" s="217"/>
      <c r="P159" s="217"/>
    </row>
    <row r="160" spans="1:16">
      <c r="A160" s="217"/>
      <c r="B160" s="217"/>
      <c r="C160" s="217"/>
      <c r="D160" s="217"/>
      <c r="E160" s="217"/>
      <c r="F160" s="217"/>
      <c r="H160" s="310"/>
      <c r="J160" s="313"/>
      <c r="N160" s="217"/>
      <c r="P160" s="217"/>
    </row>
    <row r="161" spans="8:8">
      <c r="H161" s="32"/>
    </row>
    <row r="162" spans="8:8">
      <c r="H162" s="32"/>
    </row>
    <row r="163" spans="8:8">
      <c r="H163" s="32"/>
    </row>
    <row r="164" spans="8:8">
      <c r="H164" s="32"/>
    </row>
    <row r="165" spans="8:8">
      <c r="H165" s="32"/>
    </row>
    <row r="166" spans="8:8">
      <c r="H166" s="32"/>
    </row>
    <row r="167" spans="8:8">
      <c r="H167" s="32"/>
    </row>
    <row r="168" spans="8:8">
      <c r="H168" s="32"/>
    </row>
  </sheetData>
  <phoneticPr fontId="9" type="noConversion"/>
  <printOptions horizontalCentered="1"/>
  <pageMargins left="0.95" right="0.5" top="1" bottom="0.5" header="0.5" footer="0.5"/>
  <pageSetup scale="56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G2696"/>
  <sheetViews>
    <sheetView showGridLines="0" zoomScaleNormal="100" zoomScaleSheetLayoutView="100" workbookViewId="0"/>
  </sheetViews>
  <sheetFormatPr defaultColWidth="9.6640625" defaultRowHeight="13.2"/>
  <cols>
    <col min="1" max="1" width="6.109375" style="13" customWidth="1"/>
    <col min="2" max="2" width="68.21875" style="13" customWidth="1"/>
    <col min="3" max="3" width="12.21875" style="13" customWidth="1"/>
    <col min="4" max="4" width="1.44140625" style="13" bestFit="1" customWidth="1"/>
    <col min="5" max="16384" width="9.6640625" style="13"/>
  </cols>
  <sheetData>
    <row r="1" spans="1:7" ht="13.8">
      <c r="A1" s="154"/>
      <c r="B1" s="192"/>
      <c r="C1" s="191" t="s">
        <v>193</v>
      </c>
    </row>
    <row r="2" spans="1:7" ht="13.8">
      <c r="A2" s="169" t="str">
        <f>CONCATENATE(COMPANY,"-",JURISDICTION)</f>
        <v>Atmos Energy Corporation-Kentucky</v>
      </c>
      <c r="B2" s="101"/>
      <c r="C2" s="192"/>
    </row>
    <row r="3" spans="1:7" ht="13.8">
      <c r="A3" s="170" t="s">
        <v>0</v>
      </c>
      <c r="B3" s="101"/>
      <c r="C3" s="101"/>
      <c r="G3" s="161"/>
    </row>
    <row r="4" spans="1:7" ht="13.8">
      <c r="A4" s="173" t="s">
        <v>259</v>
      </c>
      <c r="B4" s="101"/>
      <c r="C4" s="101"/>
    </row>
    <row r="5" spans="1:7" ht="13.8">
      <c r="A5" s="154"/>
      <c r="B5" s="154"/>
      <c r="C5" s="154"/>
    </row>
    <row r="6" spans="1:7" ht="13.8">
      <c r="A6" s="193" t="s">
        <v>1</v>
      </c>
      <c r="B6" s="193"/>
      <c r="C6" s="193" t="s">
        <v>155</v>
      </c>
    </row>
    <row r="7" spans="1:7" ht="11.25" customHeight="1">
      <c r="A7" s="194" t="s">
        <v>123</v>
      </c>
      <c r="B7" s="179" t="s">
        <v>124</v>
      </c>
      <c r="C7" s="320" t="s">
        <v>99</v>
      </c>
    </row>
    <row r="8" spans="1:7" ht="13.8">
      <c r="A8" s="154"/>
      <c r="B8" s="193" t="s">
        <v>128</v>
      </c>
      <c r="C8" s="193" t="s">
        <v>129</v>
      </c>
    </row>
    <row r="9" spans="1:7" ht="13.8">
      <c r="A9" s="154"/>
      <c r="B9" s="154"/>
      <c r="C9" s="154"/>
      <c r="D9" s="14"/>
    </row>
    <row r="10" spans="1:7" ht="13.8">
      <c r="A10" s="193">
        <v>1</v>
      </c>
      <c r="B10" s="199" t="s">
        <v>219</v>
      </c>
      <c r="C10" s="162">
        <f>'[5]Summary Bill Lag'!$C$8</f>
        <v>1.4080968174359207</v>
      </c>
    </row>
    <row r="11" spans="1:7" ht="13.8">
      <c r="A11" s="193">
        <v>2</v>
      </c>
      <c r="B11" s="154"/>
      <c r="C11" s="163"/>
    </row>
    <row r="12" spans="1:7" ht="13.8">
      <c r="A12" s="193">
        <v>3</v>
      </c>
      <c r="B12" s="321" t="s">
        <v>218</v>
      </c>
      <c r="C12" s="162">
        <f>ROUND(365/24,2)</f>
        <v>15.21</v>
      </c>
    </row>
    <row r="13" spans="1:7" ht="13.8">
      <c r="A13" s="193">
        <v>4</v>
      </c>
      <c r="B13" s="154"/>
      <c r="C13" s="163"/>
    </row>
    <row r="14" spans="1:7" ht="13.8">
      <c r="A14" s="193">
        <v>5</v>
      </c>
      <c r="B14" s="321" t="s">
        <v>161</v>
      </c>
      <c r="C14" s="162">
        <f>'WP 2-1'!E379</f>
        <v>23.2</v>
      </c>
    </row>
    <row r="15" spans="1:7" ht="13.8">
      <c r="A15" s="193">
        <v>6</v>
      </c>
      <c r="B15" s="322" t="s">
        <v>119</v>
      </c>
      <c r="C15" s="163"/>
    </row>
    <row r="16" spans="1:7" ht="13.8">
      <c r="A16" s="193">
        <v>7</v>
      </c>
      <c r="B16" s="154"/>
      <c r="C16" s="163"/>
    </row>
    <row r="17" spans="1:3" ht="13.8">
      <c r="A17" s="193">
        <v>8</v>
      </c>
      <c r="B17" s="321" t="s">
        <v>220</v>
      </c>
      <c r="C17" s="323">
        <f>'[6]Payment Channels'!$L$13</f>
        <v>1.0025209762790597</v>
      </c>
    </row>
    <row r="18" spans="1:3" ht="13.8">
      <c r="A18" s="193">
        <v>9</v>
      </c>
      <c r="B18" s="154"/>
      <c r="C18" s="163"/>
    </row>
    <row r="19" spans="1:3" ht="14.4" thickBot="1">
      <c r="A19" s="193">
        <v>10</v>
      </c>
      <c r="B19" s="321" t="s">
        <v>61</v>
      </c>
      <c r="C19" s="324">
        <f>ROUND(C17+C14+C12+C10,2)</f>
        <v>40.82</v>
      </c>
    </row>
    <row r="20" spans="1:3" ht="14.4" thickTop="1">
      <c r="A20" s="193">
        <v>11</v>
      </c>
      <c r="B20" s="325"/>
      <c r="C20" s="325"/>
    </row>
    <row r="21" spans="1:3" ht="13.8">
      <c r="A21" s="193">
        <v>12</v>
      </c>
      <c r="B21" s="322" t="s">
        <v>221</v>
      </c>
      <c r="C21" s="325"/>
    </row>
    <row r="22" spans="1:3" ht="13.8">
      <c r="A22" s="193">
        <v>13</v>
      </c>
      <c r="B22" s="322" t="s">
        <v>269</v>
      </c>
      <c r="C22" s="325"/>
    </row>
    <row r="23" spans="1:3" ht="13.8">
      <c r="A23" s="193">
        <v>14</v>
      </c>
      <c r="B23" s="322" t="s">
        <v>270</v>
      </c>
      <c r="C23" s="325"/>
    </row>
    <row r="24" spans="1:3" ht="13.8">
      <c r="A24" s="193">
        <v>15</v>
      </c>
      <c r="B24" s="322" t="s">
        <v>222</v>
      </c>
      <c r="C24" s="325"/>
    </row>
    <row r="25" spans="1:3">
      <c r="A25" s="326"/>
      <c r="B25" s="33"/>
      <c r="C25" s="33"/>
    </row>
    <row r="26" spans="1:3">
      <c r="A26" s="14"/>
    </row>
    <row r="27" spans="1:3">
      <c r="A27" s="14"/>
    </row>
    <row r="28" spans="1:3">
      <c r="A28" s="14"/>
    </row>
    <row r="29" spans="1:3">
      <c r="A29" s="14"/>
    </row>
    <row r="30" spans="1:3">
      <c r="A30" s="14"/>
    </row>
    <row r="31" spans="1:3">
      <c r="A31" s="14"/>
    </row>
    <row r="32" spans="1:3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4"/>
    </row>
    <row r="59" spans="1:1">
      <c r="A59" s="14"/>
    </row>
    <row r="60" spans="1:1">
      <c r="A60" s="14"/>
    </row>
    <row r="61" spans="1:1">
      <c r="A61" s="14"/>
    </row>
    <row r="62" spans="1:1">
      <c r="A62" s="14"/>
    </row>
    <row r="63" spans="1:1">
      <c r="A63" s="14"/>
    </row>
    <row r="64" spans="1:1">
      <c r="A64" s="14"/>
    </row>
    <row r="65" spans="1:1">
      <c r="A65" s="14"/>
    </row>
    <row r="66" spans="1:1">
      <c r="A66" s="14"/>
    </row>
    <row r="67" spans="1:1">
      <c r="A67" s="14"/>
    </row>
    <row r="68" spans="1:1">
      <c r="A68" s="14"/>
    </row>
    <row r="69" spans="1:1">
      <c r="A69" s="14"/>
    </row>
    <row r="70" spans="1:1">
      <c r="A70" s="14"/>
    </row>
    <row r="71" spans="1:1">
      <c r="A71" s="14"/>
    </row>
    <row r="72" spans="1:1">
      <c r="A72" s="14"/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15" spans="1:1">
      <c r="A115" s="14"/>
    </row>
    <row r="116" spans="1:1">
      <c r="A116" s="14"/>
    </row>
    <row r="117" spans="1:1">
      <c r="A117" s="14"/>
    </row>
    <row r="118" spans="1: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  <row r="212" spans="1:1">
      <c r="A212" s="14"/>
    </row>
    <row r="213" spans="1:1">
      <c r="A213" s="14"/>
    </row>
    <row r="214" spans="1:1">
      <c r="A214" s="14"/>
    </row>
    <row r="215" spans="1:1">
      <c r="A215" s="14"/>
    </row>
    <row r="216" spans="1:1">
      <c r="A216" s="14"/>
    </row>
    <row r="217" spans="1:1">
      <c r="A217" s="14"/>
    </row>
    <row r="218" spans="1:1">
      <c r="A218" s="14"/>
    </row>
    <row r="219" spans="1:1">
      <c r="A219" s="14"/>
    </row>
    <row r="220" spans="1:1">
      <c r="A220" s="14"/>
    </row>
    <row r="221" spans="1:1">
      <c r="A221" s="14"/>
    </row>
    <row r="222" spans="1:1">
      <c r="A222" s="14"/>
    </row>
    <row r="223" spans="1:1">
      <c r="A223" s="14"/>
    </row>
    <row r="224" spans="1:1">
      <c r="A224" s="14"/>
    </row>
    <row r="225" spans="1:1">
      <c r="A225" s="14"/>
    </row>
    <row r="226" spans="1:1">
      <c r="A226" s="14"/>
    </row>
    <row r="227" spans="1:1">
      <c r="A227" s="14"/>
    </row>
    <row r="228" spans="1:1">
      <c r="A228" s="14"/>
    </row>
    <row r="229" spans="1:1">
      <c r="A229" s="14"/>
    </row>
    <row r="230" spans="1:1">
      <c r="A230" s="14"/>
    </row>
    <row r="231" spans="1:1">
      <c r="A231" s="14"/>
    </row>
    <row r="232" spans="1:1">
      <c r="A232" s="14"/>
    </row>
    <row r="233" spans="1:1">
      <c r="A233" s="14"/>
    </row>
    <row r="234" spans="1:1">
      <c r="A234" s="14"/>
    </row>
    <row r="235" spans="1:1">
      <c r="A235" s="14"/>
    </row>
    <row r="236" spans="1:1">
      <c r="A236" s="14"/>
    </row>
    <row r="237" spans="1:1">
      <c r="A237" s="14"/>
    </row>
    <row r="238" spans="1:1">
      <c r="A238" s="14"/>
    </row>
    <row r="239" spans="1:1">
      <c r="A239" s="14"/>
    </row>
    <row r="240" spans="1:1">
      <c r="A240" s="14"/>
    </row>
    <row r="241" spans="1:1">
      <c r="A241" s="14"/>
    </row>
    <row r="242" spans="1:1">
      <c r="A242" s="14"/>
    </row>
    <row r="243" spans="1:1">
      <c r="A243" s="14"/>
    </row>
    <row r="244" spans="1:1">
      <c r="A244" s="14"/>
    </row>
    <row r="245" spans="1:1">
      <c r="A245" s="14"/>
    </row>
    <row r="246" spans="1:1">
      <c r="A246" s="14"/>
    </row>
    <row r="247" spans="1:1">
      <c r="A247" s="14"/>
    </row>
    <row r="248" spans="1:1">
      <c r="A248" s="14"/>
    </row>
    <row r="249" spans="1:1">
      <c r="A249" s="14"/>
    </row>
    <row r="250" spans="1:1">
      <c r="A250" s="14"/>
    </row>
    <row r="251" spans="1:1">
      <c r="A251" s="14"/>
    </row>
    <row r="252" spans="1:1">
      <c r="A252" s="14"/>
    </row>
    <row r="253" spans="1:1">
      <c r="A253" s="14"/>
    </row>
    <row r="254" spans="1:1">
      <c r="A254" s="14"/>
    </row>
    <row r="255" spans="1:1">
      <c r="A255" s="14"/>
    </row>
    <row r="256" spans="1:1">
      <c r="A256" s="14"/>
    </row>
    <row r="257" spans="1:1">
      <c r="A257" s="14"/>
    </row>
    <row r="258" spans="1:1">
      <c r="A258" s="14"/>
    </row>
    <row r="259" spans="1:1">
      <c r="A259" s="14"/>
    </row>
    <row r="260" spans="1:1">
      <c r="A260" s="14"/>
    </row>
    <row r="261" spans="1:1">
      <c r="A261" s="14"/>
    </row>
    <row r="262" spans="1:1">
      <c r="A262" s="14"/>
    </row>
    <row r="263" spans="1:1">
      <c r="A263" s="14"/>
    </row>
    <row r="264" spans="1:1">
      <c r="A264" s="14"/>
    </row>
    <row r="265" spans="1:1">
      <c r="A265" s="14"/>
    </row>
    <row r="266" spans="1:1">
      <c r="A266" s="14"/>
    </row>
    <row r="267" spans="1:1">
      <c r="A267" s="14"/>
    </row>
    <row r="268" spans="1:1">
      <c r="A268" s="14"/>
    </row>
    <row r="269" spans="1:1">
      <c r="A269" s="14"/>
    </row>
    <row r="270" spans="1:1">
      <c r="A270" s="14"/>
    </row>
    <row r="271" spans="1:1">
      <c r="A271" s="14"/>
    </row>
    <row r="272" spans="1:1">
      <c r="A272" s="14"/>
    </row>
    <row r="273" spans="1:1">
      <c r="A273" s="14"/>
    </row>
    <row r="274" spans="1:1">
      <c r="A274" s="14"/>
    </row>
    <row r="275" spans="1:1">
      <c r="A275" s="14"/>
    </row>
    <row r="276" spans="1:1">
      <c r="A276" s="14"/>
    </row>
    <row r="277" spans="1:1">
      <c r="A277" s="14"/>
    </row>
    <row r="278" spans="1:1">
      <c r="A278" s="14"/>
    </row>
    <row r="279" spans="1:1">
      <c r="A279" s="14"/>
    </row>
    <row r="280" spans="1:1">
      <c r="A280" s="14"/>
    </row>
    <row r="281" spans="1:1">
      <c r="A281" s="14"/>
    </row>
    <row r="282" spans="1:1">
      <c r="A282" s="14"/>
    </row>
    <row r="283" spans="1:1">
      <c r="A283" s="14"/>
    </row>
    <row r="284" spans="1:1">
      <c r="A284" s="14"/>
    </row>
    <row r="285" spans="1:1">
      <c r="A285" s="14"/>
    </row>
    <row r="286" spans="1:1">
      <c r="A286" s="14"/>
    </row>
    <row r="287" spans="1:1">
      <c r="A287" s="14"/>
    </row>
    <row r="288" spans="1:1">
      <c r="A288" s="14"/>
    </row>
    <row r="289" spans="1:1">
      <c r="A289" s="14"/>
    </row>
    <row r="290" spans="1:1">
      <c r="A290" s="14"/>
    </row>
    <row r="291" spans="1:1">
      <c r="A291" s="14"/>
    </row>
    <row r="292" spans="1:1">
      <c r="A292" s="14"/>
    </row>
    <row r="293" spans="1:1">
      <c r="A293" s="14"/>
    </row>
    <row r="294" spans="1:1">
      <c r="A294" s="14"/>
    </row>
    <row r="295" spans="1:1">
      <c r="A295" s="14"/>
    </row>
    <row r="296" spans="1:1">
      <c r="A296" s="14"/>
    </row>
    <row r="297" spans="1:1">
      <c r="A297" s="14"/>
    </row>
    <row r="298" spans="1:1">
      <c r="A298" s="14"/>
    </row>
    <row r="299" spans="1:1">
      <c r="A299" s="14"/>
    </row>
    <row r="300" spans="1:1">
      <c r="A300" s="14"/>
    </row>
    <row r="301" spans="1:1">
      <c r="A301" s="14"/>
    </row>
    <row r="302" spans="1:1">
      <c r="A302" s="14"/>
    </row>
    <row r="303" spans="1:1">
      <c r="A303" s="14"/>
    </row>
    <row r="304" spans="1:1">
      <c r="A304" s="14"/>
    </row>
    <row r="305" spans="1:1">
      <c r="A305" s="14"/>
    </row>
    <row r="306" spans="1:1">
      <c r="A306" s="14"/>
    </row>
    <row r="307" spans="1:1">
      <c r="A307" s="14"/>
    </row>
    <row r="308" spans="1:1">
      <c r="A308" s="14"/>
    </row>
    <row r="309" spans="1:1">
      <c r="A309" s="14"/>
    </row>
    <row r="310" spans="1:1">
      <c r="A310" s="14"/>
    </row>
    <row r="311" spans="1:1">
      <c r="A311" s="14"/>
    </row>
    <row r="312" spans="1:1">
      <c r="A312" s="14"/>
    </row>
    <row r="313" spans="1:1">
      <c r="A313" s="14"/>
    </row>
    <row r="314" spans="1:1">
      <c r="A314" s="14"/>
    </row>
    <row r="315" spans="1:1">
      <c r="A315" s="14"/>
    </row>
    <row r="316" spans="1:1">
      <c r="A316" s="14"/>
    </row>
    <row r="317" spans="1:1">
      <c r="A317" s="14"/>
    </row>
    <row r="318" spans="1:1">
      <c r="A318" s="14"/>
    </row>
    <row r="319" spans="1:1">
      <c r="A319" s="14"/>
    </row>
    <row r="320" spans="1:1">
      <c r="A320" s="14"/>
    </row>
    <row r="321" spans="1:1">
      <c r="A321" s="14"/>
    </row>
    <row r="322" spans="1:1">
      <c r="A322" s="14"/>
    </row>
    <row r="323" spans="1:1">
      <c r="A323" s="14"/>
    </row>
    <row r="324" spans="1:1">
      <c r="A324" s="14"/>
    </row>
    <row r="325" spans="1:1">
      <c r="A325" s="14"/>
    </row>
    <row r="326" spans="1:1">
      <c r="A326" s="14"/>
    </row>
    <row r="327" spans="1:1">
      <c r="A327" s="14"/>
    </row>
    <row r="328" spans="1:1">
      <c r="A328" s="14"/>
    </row>
    <row r="329" spans="1:1">
      <c r="A329" s="14"/>
    </row>
    <row r="330" spans="1:1">
      <c r="A330" s="14"/>
    </row>
    <row r="331" spans="1:1">
      <c r="A331" s="14"/>
    </row>
    <row r="332" spans="1:1">
      <c r="A332" s="14"/>
    </row>
    <row r="333" spans="1:1">
      <c r="A333" s="14"/>
    </row>
    <row r="334" spans="1:1">
      <c r="A334" s="14"/>
    </row>
    <row r="335" spans="1:1">
      <c r="A335" s="14"/>
    </row>
    <row r="336" spans="1:1">
      <c r="A336" s="14"/>
    </row>
    <row r="337" spans="1:1">
      <c r="A337" s="14"/>
    </row>
    <row r="338" spans="1:1">
      <c r="A338" s="14"/>
    </row>
    <row r="339" spans="1:1">
      <c r="A339" s="14"/>
    </row>
    <row r="340" spans="1:1">
      <c r="A340" s="14"/>
    </row>
    <row r="341" spans="1:1">
      <c r="A341" s="14"/>
    </row>
    <row r="342" spans="1:1">
      <c r="A342" s="14"/>
    </row>
    <row r="343" spans="1:1">
      <c r="A343" s="14"/>
    </row>
    <row r="344" spans="1:1">
      <c r="A344" s="14"/>
    </row>
    <row r="345" spans="1:1">
      <c r="A345" s="14"/>
    </row>
    <row r="346" spans="1:1">
      <c r="A346" s="14"/>
    </row>
    <row r="347" spans="1:1">
      <c r="A347" s="14"/>
    </row>
    <row r="348" spans="1:1">
      <c r="A348" s="14"/>
    </row>
    <row r="349" spans="1:1">
      <c r="A349" s="14"/>
    </row>
    <row r="350" spans="1:1">
      <c r="A350" s="14"/>
    </row>
    <row r="351" spans="1:1">
      <c r="A351" s="14"/>
    </row>
    <row r="352" spans="1:1">
      <c r="A352" s="14"/>
    </row>
    <row r="353" spans="1:1">
      <c r="A353" s="14"/>
    </row>
    <row r="354" spans="1:1">
      <c r="A354" s="14"/>
    </row>
    <row r="355" spans="1:1">
      <c r="A355" s="14"/>
    </row>
    <row r="356" spans="1:1">
      <c r="A356" s="14"/>
    </row>
    <row r="357" spans="1:1">
      <c r="A357" s="14"/>
    </row>
    <row r="358" spans="1:1">
      <c r="A358" s="14"/>
    </row>
    <row r="359" spans="1:1">
      <c r="A359" s="14"/>
    </row>
    <row r="360" spans="1:1">
      <c r="A360" s="14"/>
    </row>
    <row r="361" spans="1:1">
      <c r="A361" s="14"/>
    </row>
    <row r="362" spans="1:1">
      <c r="A362" s="14"/>
    </row>
    <row r="363" spans="1:1">
      <c r="A363" s="14"/>
    </row>
    <row r="364" spans="1:1">
      <c r="A364" s="14"/>
    </row>
    <row r="365" spans="1:1">
      <c r="A365" s="14"/>
    </row>
    <row r="366" spans="1:1">
      <c r="A366" s="14"/>
    </row>
    <row r="367" spans="1:1">
      <c r="A367" s="14"/>
    </row>
    <row r="368" spans="1:1">
      <c r="A368" s="14"/>
    </row>
    <row r="369" spans="1:1">
      <c r="A369" s="14"/>
    </row>
    <row r="370" spans="1:1">
      <c r="A370" s="14"/>
    </row>
    <row r="371" spans="1:1">
      <c r="A371" s="14"/>
    </row>
    <row r="372" spans="1:1">
      <c r="A372" s="14"/>
    </row>
    <row r="373" spans="1:1">
      <c r="A373" s="14"/>
    </row>
    <row r="374" spans="1:1">
      <c r="A374" s="14"/>
    </row>
    <row r="375" spans="1:1">
      <c r="A375" s="14"/>
    </row>
    <row r="376" spans="1:1">
      <c r="A376" s="14"/>
    </row>
    <row r="377" spans="1:1">
      <c r="A377" s="14"/>
    </row>
    <row r="378" spans="1:1">
      <c r="A378" s="14"/>
    </row>
    <row r="379" spans="1:1">
      <c r="A379" s="14"/>
    </row>
    <row r="380" spans="1:1">
      <c r="A380" s="14"/>
    </row>
    <row r="381" spans="1:1">
      <c r="A381" s="14"/>
    </row>
    <row r="382" spans="1:1">
      <c r="A382" s="14"/>
    </row>
    <row r="383" spans="1:1">
      <c r="A383" s="14"/>
    </row>
    <row r="384" spans="1:1">
      <c r="A384" s="14"/>
    </row>
    <row r="385" spans="1:1">
      <c r="A385" s="14"/>
    </row>
    <row r="386" spans="1:1">
      <c r="A386" s="14"/>
    </row>
    <row r="387" spans="1:1">
      <c r="A387" s="14"/>
    </row>
    <row r="388" spans="1:1">
      <c r="A388" s="14"/>
    </row>
    <row r="389" spans="1:1">
      <c r="A389" s="14"/>
    </row>
    <row r="390" spans="1:1">
      <c r="A390" s="14"/>
    </row>
    <row r="391" spans="1:1">
      <c r="A391" s="14"/>
    </row>
    <row r="392" spans="1:1">
      <c r="A392" s="14"/>
    </row>
    <row r="393" spans="1:1">
      <c r="A393" s="14"/>
    </row>
    <row r="394" spans="1:1">
      <c r="A394" s="14"/>
    </row>
    <row r="395" spans="1:1">
      <c r="A395" s="14"/>
    </row>
    <row r="396" spans="1:1">
      <c r="A396" s="14"/>
    </row>
    <row r="397" spans="1:1">
      <c r="A397" s="14"/>
    </row>
    <row r="398" spans="1:1">
      <c r="A398" s="14"/>
    </row>
    <row r="399" spans="1:1">
      <c r="A399" s="14"/>
    </row>
    <row r="400" spans="1:1">
      <c r="A400" s="14"/>
    </row>
    <row r="401" spans="1:1">
      <c r="A401" s="14"/>
    </row>
    <row r="402" spans="1:1">
      <c r="A402" s="14"/>
    </row>
    <row r="403" spans="1:1">
      <c r="A403" s="14"/>
    </row>
    <row r="404" spans="1:1">
      <c r="A404" s="14"/>
    </row>
    <row r="405" spans="1:1">
      <c r="A405" s="14"/>
    </row>
    <row r="406" spans="1:1">
      <c r="A406" s="14"/>
    </row>
    <row r="407" spans="1:1">
      <c r="A407" s="14"/>
    </row>
    <row r="408" spans="1:1">
      <c r="A408" s="14"/>
    </row>
    <row r="409" spans="1:1">
      <c r="A409" s="14"/>
    </row>
    <row r="410" spans="1:1">
      <c r="A410" s="14"/>
    </row>
    <row r="411" spans="1:1">
      <c r="A411" s="14"/>
    </row>
    <row r="412" spans="1:1">
      <c r="A412" s="14"/>
    </row>
    <row r="413" spans="1:1">
      <c r="A413" s="14"/>
    </row>
    <row r="414" spans="1:1">
      <c r="A414" s="14"/>
    </row>
    <row r="415" spans="1:1">
      <c r="A415" s="14"/>
    </row>
    <row r="416" spans="1:1">
      <c r="A416" s="14"/>
    </row>
    <row r="417" spans="1:1">
      <c r="A417" s="14"/>
    </row>
    <row r="418" spans="1:1">
      <c r="A418" s="14"/>
    </row>
    <row r="419" spans="1:1">
      <c r="A419" s="14"/>
    </row>
    <row r="420" spans="1:1">
      <c r="A420" s="14"/>
    </row>
    <row r="421" spans="1:1">
      <c r="A421" s="14"/>
    </row>
    <row r="422" spans="1:1">
      <c r="A422" s="14"/>
    </row>
    <row r="423" spans="1:1">
      <c r="A423" s="14"/>
    </row>
    <row r="424" spans="1:1">
      <c r="A424" s="14"/>
    </row>
    <row r="425" spans="1:1">
      <c r="A425" s="14"/>
    </row>
    <row r="426" spans="1:1">
      <c r="A426" s="14"/>
    </row>
    <row r="427" spans="1:1">
      <c r="A427" s="14"/>
    </row>
    <row r="428" spans="1:1">
      <c r="A428" s="14"/>
    </row>
    <row r="429" spans="1:1">
      <c r="A429" s="14"/>
    </row>
    <row r="430" spans="1:1">
      <c r="A430" s="14"/>
    </row>
    <row r="431" spans="1:1">
      <c r="A431" s="14"/>
    </row>
    <row r="432" spans="1:1">
      <c r="A432" s="14"/>
    </row>
    <row r="433" spans="1:1">
      <c r="A433" s="14"/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>
      <c r="A457" s="14"/>
    </row>
    <row r="458" spans="1:1">
      <c r="A458" s="14"/>
    </row>
    <row r="459" spans="1:1">
      <c r="A459" s="14"/>
    </row>
    <row r="460" spans="1:1">
      <c r="A460" s="14"/>
    </row>
    <row r="461" spans="1:1">
      <c r="A461" s="14"/>
    </row>
    <row r="462" spans="1:1">
      <c r="A462" s="14"/>
    </row>
    <row r="463" spans="1:1">
      <c r="A463" s="14"/>
    </row>
    <row r="464" spans="1:1">
      <c r="A464" s="14"/>
    </row>
    <row r="465" spans="1:1">
      <c r="A465" s="14"/>
    </row>
    <row r="466" spans="1:1">
      <c r="A466" s="14"/>
    </row>
    <row r="467" spans="1:1">
      <c r="A467" s="14"/>
    </row>
    <row r="468" spans="1:1">
      <c r="A468" s="14"/>
    </row>
    <row r="469" spans="1:1">
      <c r="A469" s="14"/>
    </row>
    <row r="470" spans="1:1">
      <c r="A470" s="14"/>
    </row>
    <row r="471" spans="1:1">
      <c r="A471" s="14"/>
    </row>
    <row r="472" spans="1:1">
      <c r="A472" s="14"/>
    </row>
    <row r="473" spans="1:1">
      <c r="A473" s="14"/>
    </row>
    <row r="474" spans="1:1">
      <c r="A474" s="14"/>
    </row>
    <row r="475" spans="1:1">
      <c r="A475" s="14"/>
    </row>
    <row r="476" spans="1:1">
      <c r="A476" s="14"/>
    </row>
    <row r="477" spans="1:1">
      <c r="A477" s="14"/>
    </row>
    <row r="478" spans="1:1">
      <c r="A478" s="14"/>
    </row>
    <row r="479" spans="1:1">
      <c r="A479" s="14"/>
    </row>
    <row r="480" spans="1:1">
      <c r="A480" s="14"/>
    </row>
    <row r="481" spans="1:1">
      <c r="A481" s="14"/>
    </row>
    <row r="482" spans="1:1">
      <c r="A482" s="14"/>
    </row>
    <row r="483" spans="1:1">
      <c r="A483" s="14"/>
    </row>
    <row r="484" spans="1:1">
      <c r="A484" s="14"/>
    </row>
    <row r="485" spans="1:1">
      <c r="A485" s="14"/>
    </row>
    <row r="486" spans="1:1">
      <c r="A486" s="14"/>
    </row>
    <row r="487" spans="1:1">
      <c r="A487" s="14"/>
    </row>
    <row r="488" spans="1:1">
      <c r="A488" s="14"/>
    </row>
    <row r="489" spans="1:1">
      <c r="A489" s="14"/>
    </row>
    <row r="490" spans="1:1">
      <c r="A490" s="14"/>
    </row>
    <row r="491" spans="1:1">
      <c r="A491" s="14"/>
    </row>
    <row r="492" spans="1:1">
      <c r="A492" s="14"/>
    </row>
    <row r="493" spans="1:1">
      <c r="A493" s="14"/>
    </row>
    <row r="494" spans="1:1">
      <c r="A494" s="14"/>
    </row>
    <row r="495" spans="1:1">
      <c r="A495" s="14"/>
    </row>
    <row r="496" spans="1:1">
      <c r="A496" s="14"/>
    </row>
    <row r="497" spans="1:1">
      <c r="A497" s="14"/>
    </row>
    <row r="498" spans="1:1">
      <c r="A498" s="14"/>
    </row>
    <row r="499" spans="1:1">
      <c r="A499" s="14"/>
    </row>
    <row r="500" spans="1:1">
      <c r="A500" s="14"/>
    </row>
    <row r="501" spans="1:1">
      <c r="A501" s="14"/>
    </row>
    <row r="502" spans="1:1">
      <c r="A502" s="14"/>
    </row>
    <row r="503" spans="1:1">
      <c r="A503" s="14"/>
    </row>
    <row r="504" spans="1:1">
      <c r="A504" s="14"/>
    </row>
    <row r="505" spans="1:1">
      <c r="A505" s="14"/>
    </row>
    <row r="506" spans="1:1">
      <c r="A506" s="14"/>
    </row>
    <row r="507" spans="1:1">
      <c r="A507" s="14"/>
    </row>
    <row r="508" spans="1:1">
      <c r="A508" s="14"/>
    </row>
    <row r="509" spans="1:1">
      <c r="A509" s="14"/>
    </row>
    <row r="510" spans="1:1">
      <c r="A510" s="14"/>
    </row>
    <row r="511" spans="1:1">
      <c r="A511" s="14"/>
    </row>
    <row r="512" spans="1:1">
      <c r="A512" s="14"/>
    </row>
    <row r="513" spans="1:1">
      <c r="A513" s="14"/>
    </row>
    <row r="514" spans="1:1">
      <c r="A514" s="14"/>
    </row>
    <row r="515" spans="1:1">
      <c r="A515" s="14"/>
    </row>
    <row r="516" spans="1:1">
      <c r="A516" s="14"/>
    </row>
    <row r="517" spans="1:1">
      <c r="A517" s="14"/>
    </row>
    <row r="518" spans="1:1">
      <c r="A518" s="14"/>
    </row>
    <row r="519" spans="1:1">
      <c r="A519" s="14"/>
    </row>
    <row r="520" spans="1:1">
      <c r="A520" s="14"/>
    </row>
    <row r="521" spans="1:1">
      <c r="A521" s="14"/>
    </row>
    <row r="522" spans="1:1">
      <c r="A522" s="14"/>
    </row>
    <row r="523" spans="1:1">
      <c r="A523" s="14"/>
    </row>
    <row r="524" spans="1:1">
      <c r="A524" s="14"/>
    </row>
    <row r="525" spans="1:1">
      <c r="A525" s="14"/>
    </row>
    <row r="526" spans="1:1">
      <c r="A526" s="14"/>
    </row>
    <row r="527" spans="1:1">
      <c r="A527" s="14"/>
    </row>
    <row r="528" spans="1:1">
      <c r="A528" s="14"/>
    </row>
    <row r="529" spans="1:1">
      <c r="A529" s="14"/>
    </row>
    <row r="530" spans="1:1">
      <c r="A530" s="14"/>
    </row>
    <row r="531" spans="1:1">
      <c r="A531" s="14"/>
    </row>
    <row r="532" spans="1:1">
      <c r="A532" s="14"/>
    </row>
    <row r="533" spans="1:1">
      <c r="A533" s="14"/>
    </row>
    <row r="534" spans="1:1">
      <c r="A534" s="14"/>
    </row>
    <row r="535" spans="1:1">
      <c r="A535" s="14"/>
    </row>
    <row r="536" spans="1:1">
      <c r="A536" s="14"/>
    </row>
    <row r="537" spans="1:1">
      <c r="A537" s="14"/>
    </row>
    <row r="538" spans="1:1">
      <c r="A538" s="14"/>
    </row>
    <row r="539" spans="1:1">
      <c r="A539" s="14"/>
    </row>
    <row r="540" spans="1:1">
      <c r="A540" s="14"/>
    </row>
    <row r="541" spans="1:1">
      <c r="A541" s="14"/>
    </row>
    <row r="542" spans="1:1">
      <c r="A542" s="14"/>
    </row>
    <row r="543" spans="1:1">
      <c r="A543" s="14"/>
    </row>
    <row r="544" spans="1:1">
      <c r="A544" s="14"/>
    </row>
    <row r="545" spans="1:1">
      <c r="A545" s="14"/>
    </row>
    <row r="546" spans="1:1">
      <c r="A546" s="14"/>
    </row>
    <row r="547" spans="1:1">
      <c r="A547" s="14"/>
    </row>
    <row r="548" spans="1:1">
      <c r="A548" s="14"/>
    </row>
    <row r="549" spans="1:1">
      <c r="A549" s="14"/>
    </row>
    <row r="550" spans="1:1">
      <c r="A550" s="14"/>
    </row>
    <row r="551" spans="1:1">
      <c r="A551" s="14"/>
    </row>
    <row r="552" spans="1:1">
      <c r="A552" s="14"/>
    </row>
    <row r="553" spans="1:1">
      <c r="A553" s="14"/>
    </row>
    <row r="554" spans="1:1">
      <c r="A554" s="14"/>
    </row>
    <row r="555" spans="1:1">
      <c r="A555" s="14"/>
    </row>
    <row r="556" spans="1:1">
      <c r="A556" s="14"/>
    </row>
    <row r="557" spans="1:1">
      <c r="A557" s="14"/>
    </row>
    <row r="558" spans="1:1">
      <c r="A558" s="14"/>
    </row>
    <row r="559" spans="1:1">
      <c r="A559" s="14"/>
    </row>
    <row r="560" spans="1:1">
      <c r="A560" s="14"/>
    </row>
    <row r="561" spans="1:1">
      <c r="A561" s="14"/>
    </row>
    <row r="562" spans="1:1">
      <c r="A562" s="14"/>
    </row>
    <row r="563" spans="1:1">
      <c r="A563" s="14"/>
    </row>
    <row r="564" spans="1:1">
      <c r="A564" s="14"/>
    </row>
    <row r="565" spans="1:1">
      <c r="A565" s="14"/>
    </row>
    <row r="566" spans="1:1">
      <c r="A566" s="14"/>
    </row>
    <row r="567" spans="1:1">
      <c r="A567" s="14"/>
    </row>
    <row r="568" spans="1:1">
      <c r="A568" s="14"/>
    </row>
    <row r="569" spans="1:1">
      <c r="A569" s="14"/>
    </row>
    <row r="570" spans="1:1">
      <c r="A570" s="14"/>
    </row>
    <row r="571" spans="1:1">
      <c r="A571" s="14"/>
    </row>
    <row r="572" spans="1:1">
      <c r="A572" s="14"/>
    </row>
    <row r="573" spans="1:1">
      <c r="A573" s="14"/>
    </row>
    <row r="574" spans="1:1">
      <c r="A574" s="14"/>
    </row>
    <row r="575" spans="1:1">
      <c r="A575" s="14"/>
    </row>
    <row r="576" spans="1:1">
      <c r="A576" s="14"/>
    </row>
    <row r="577" spans="1:1">
      <c r="A577" s="14"/>
    </row>
    <row r="578" spans="1:1">
      <c r="A578" s="14"/>
    </row>
    <row r="579" spans="1:1">
      <c r="A579" s="14"/>
    </row>
    <row r="580" spans="1:1">
      <c r="A580" s="14"/>
    </row>
    <row r="581" spans="1:1">
      <c r="A581" s="14"/>
    </row>
    <row r="582" spans="1:1">
      <c r="A582" s="14"/>
    </row>
    <row r="583" spans="1:1">
      <c r="A583" s="14"/>
    </row>
    <row r="584" spans="1:1">
      <c r="A584" s="14"/>
    </row>
    <row r="585" spans="1:1">
      <c r="A585" s="14"/>
    </row>
    <row r="586" spans="1:1">
      <c r="A586" s="14"/>
    </row>
    <row r="587" spans="1:1">
      <c r="A587" s="14"/>
    </row>
    <row r="588" spans="1:1">
      <c r="A588" s="14"/>
    </row>
    <row r="589" spans="1:1">
      <c r="A589" s="14"/>
    </row>
    <row r="590" spans="1:1">
      <c r="A590" s="14"/>
    </row>
    <row r="591" spans="1:1">
      <c r="A591" s="14"/>
    </row>
    <row r="592" spans="1:1">
      <c r="A592" s="14"/>
    </row>
    <row r="593" spans="1:1">
      <c r="A593" s="14"/>
    </row>
    <row r="594" spans="1:1">
      <c r="A594" s="14"/>
    </row>
    <row r="595" spans="1:1">
      <c r="A595" s="14"/>
    </row>
    <row r="596" spans="1:1">
      <c r="A596" s="14"/>
    </row>
    <row r="597" spans="1:1">
      <c r="A597" s="14"/>
    </row>
    <row r="598" spans="1:1">
      <c r="A598" s="14"/>
    </row>
    <row r="599" spans="1:1">
      <c r="A599" s="14"/>
    </row>
    <row r="600" spans="1:1">
      <c r="A600" s="14"/>
    </row>
    <row r="601" spans="1:1">
      <c r="A601" s="14"/>
    </row>
    <row r="602" spans="1:1">
      <c r="A602" s="14"/>
    </row>
    <row r="603" spans="1:1">
      <c r="A603" s="14"/>
    </row>
    <row r="604" spans="1:1">
      <c r="A604" s="14"/>
    </row>
    <row r="605" spans="1:1">
      <c r="A605" s="14"/>
    </row>
    <row r="606" spans="1:1">
      <c r="A606" s="14"/>
    </row>
    <row r="607" spans="1:1">
      <c r="A607" s="14"/>
    </row>
    <row r="608" spans="1:1">
      <c r="A608" s="14"/>
    </row>
    <row r="609" spans="1:1">
      <c r="A609" s="14"/>
    </row>
    <row r="610" spans="1:1">
      <c r="A610" s="14"/>
    </row>
    <row r="611" spans="1:1">
      <c r="A611" s="14"/>
    </row>
    <row r="612" spans="1:1">
      <c r="A612" s="14"/>
    </row>
    <row r="613" spans="1:1">
      <c r="A613" s="14"/>
    </row>
    <row r="614" spans="1:1">
      <c r="A614" s="14"/>
    </row>
    <row r="615" spans="1:1">
      <c r="A615" s="14"/>
    </row>
    <row r="616" spans="1:1">
      <c r="A616" s="14"/>
    </row>
    <row r="617" spans="1:1">
      <c r="A617" s="14"/>
    </row>
    <row r="618" spans="1:1">
      <c r="A618" s="14"/>
    </row>
    <row r="619" spans="1:1">
      <c r="A619" s="14"/>
    </row>
    <row r="620" spans="1:1">
      <c r="A620" s="14"/>
    </row>
    <row r="621" spans="1:1">
      <c r="A621" s="14"/>
    </row>
    <row r="622" spans="1:1">
      <c r="A622" s="14"/>
    </row>
    <row r="623" spans="1:1">
      <c r="A623" s="14"/>
    </row>
    <row r="624" spans="1:1">
      <c r="A624" s="14"/>
    </row>
    <row r="625" spans="1:1">
      <c r="A625" s="14"/>
    </row>
    <row r="626" spans="1:1">
      <c r="A626" s="14"/>
    </row>
    <row r="627" spans="1:1">
      <c r="A627" s="14"/>
    </row>
    <row r="628" spans="1:1">
      <c r="A628" s="14"/>
    </row>
    <row r="629" spans="1:1">
      <c r="A629" s="14"/>
    </row>
    <row r="630" spans="1:1">
      <c r="A630" s="14"/>
    </row>
    <row r="631" spans="1:1">
      <c r="A631" s="14"/>
    </row>
    <row r="632" spans="1:1">
      <c r="A632" s="14"/>
    </row>
    <row r="633" spans="1:1">
      <c r="A633" s="14"/>
    </row>
    <row r="634" spans="1:1">
      <c r="A634" s="14"/>
    </row>
    <row r="635" spans="1:1">
      <c r="A635" s="14"/>
    </row>
    <row r="636" spans="1:1">
      <c r="A636" s="14"/>
    </row>
    <row r="637" spans="1:1">
      <c r="A637" s="14"/>
    </row>
    <row r="638" spans="1:1">
      <c r="A638" s="14"/>
    </row>
    <row r="639" spans="1:1">
      <c r="A639" s="14"/>
    </row>
    <row r="640" spans="1:1">
      <c r="A640" s="14"/>
    </row>
    <row r="641" spans="1:1">
      <c r="A641" s="14"/>
    </row>
    <row r="642" spans="1:1">
      <c r="A642" s="14"/>
    </row>
    <row r="643" spans="1:1">
      <c r="A643" s="14"/>
    </row>
    <row r="644" spans="1:1">
      <c r="A644" s="14"/>
    </row>
    <row r="645" spans="1:1">
      <c r="A645" s="14"/>
    </row>
    <row r="646" spans="1:1">
      <c r="A646" s="14"/>
    </row>
    <row r="647" spans="1:1">
      <c r="A647" s="14"/>
    </row>
    <row r="648" spans="1:1">
      <c r="A648" s="14"/>
    </row>
    <row r="649" spans="1:1">
      <c r="A649" s="14"/>
    </row>
    <row r="650" spans="1:1">
      <c r="A650" s="14"/>
    </row>
    <row r="651" spans="1:1">
      <c r="A651" s="14"/>
    </row>
    <row r="652" spans="1:1">
      <c r="A652" s="14"/>
    </row>
    <row r="653" spans="1:1">
      <c r="A653" s="14"/>
    </row>
    <row r="654" spans="1:1">
      <c r="A654" s="14"/>
    </row>
    <row r="655" spans="1:1">
      <c r="A655" s="14"/>
    </row>
    <row r="656" spans="1:1">
      <c r="A656" s="14"/>
    </row>
    <row r="657" spans="1:1">
      <c r="A657" s="14"/>
    </row>
    <row r="658" spans="1:1">
      <c r="A658" s="14"/>
    </row>
    <row r="659" spans="1:1">
      <c r="A659" s="14"/>
    </row>
    <row r="660" spans="1:1">
      <c r="A660" s="14"/>
    </row>
    <row r="661" spans="1:1">
      <c r="A661" s="14"/>
    </row>
    <row r="662" spans="1:1">
      <c r="A662" s="14"/>
    </row>
    <row r="663" spans="1:1">
      <c r="A663" s="14"/>
    </row>
    <row r="664" spans="1:1">
      <c r="A664" s="14"/>
    </row>
    <row r="665" spans="1:1">
      <c r="A665" s="14"/>
    </row>
    <row r="666" spans="1:1">
      <c r="A666" s="14"/>
    </row>
    <row r="667" spans="1:1">
      <c r="A667" s="14"/>
    </row>
    <row r="668" spans="1:1">
      <c r="A668" s="14"/>
    </row>
    <row r="669" spans="1:1">
      <c r="A669" s="14"/>
    </row>
    <row r="670" spans="1:1">
      <c r="A670" s="14"/>
    </row>
    <row r="671" spans="1:1">
      <c r="A671" s="14"/>
    </row>
    <row r="672" spans="1:1">
      <c r="A672" s="14"/>
    </row>
    <row r="673" spans="1:1">
      <c r="A673" s="14"/>
    </row>
    <row r="674" spans="1:1">
      <c r="A674" s="14"/>
    </row>
    <row r="675" spans="1:1">
      <c r="A675" s="14"/>
    </row>
    <row r="676" spans="1:1">
      <c r="A676" s="14"/>
    </row>
    <row r="677" spans="1:1">
      <c r="A677" s="14"/>
    </row>
    <row r="678" spans="1:1">
      <c r="A678" s="14"/>
    </row>
    <row r="679" spans="1:1">
      <c r="A679" s="14"/>
    </row>
    <row r="680" spans="1:1">
      <c r="A680" s="14"/>
    </row>
    <row r="681" spans="1:1">
      <c r="A681" s="14"/>
    </row>
    <row r="682" spans="1:1">
      <c r="A682" s="14"/>
    </row>
    <row r="683" spans="1:1">
      <c r="A683" s="14"/>
    </row>
    <row r="684" spans="1:1">
      <c r="A684" s="14"/>
    </row>
    <row r="685" spans="1:1">
      <c r="A685" s="14"/>
    </row>
    <row r="686" spans="1:1">
      <c r="A686" s="14"/>
    </row>
    <row r="687" spans="1:1">
      <c r="A687" s="14"/>
    </row>
    <row r="688" spans="1:1">
      <c r="A688" s="14"/>
    </row>
    <row r="689" spans="1:1">
      <c r="A689" s="14"/>
    </row>
    <row r="690" spans="1:1">
      <c r="A690" s="14"/>
    </row>
    <row r="691" spans="1:1">
      <c r="A691" s="14"/>
    </row>
    <row r="692" spans="1:1">
      <c r="A692" s="14"/>
    </row>
    <row r="693" spans="1:1">
      <c r="A693" s="14"/>
    </row>
    <row r="694" spans="1:1">
      <c r="A694" s="14"/>
    </row>
    <row r="695" spans="1:1">
      <c r="A695" s="14"/>
    </row>
    <row r="696" spans="1:1">
      <c r="A696" s="14"/>
    </row>
    <row r="697" spans="1:1">
      <c r="A697" s="14"/>
    </row>
    <row r="698" spans="1:1">
      <c r="A698" s="14"/>
    </row>
    <row r="699" spans="1:1">
      <c r="A699" s="14"/>
    </row>
    <row r="700" spans="1:1">
      <c r="A700" s="14"/>
    </row>
    <row r="701" spans="1:1">
      <c r="A701" s="14"/>
    </row>
    <row r="702" spans="1:1">
      <c r="A702" s="14"/>
    </row>
    <row r="703" spans="1:1">
      <c r="A703" s="14"/>
    </row>
    <row r="704" spans="1:1">
      <c r="A704" s="14"/>
    </row>
    <row r="705" spans="1:1">
      <c r="A705" s="14"/>
    </row>
    <row r="706" spans="1:1">
      <c r="A706" s="14"/>
    </row>
    <row r="707" spans="1:1">
      <c r="A707" s="14"/>
    </row>
    <row r="708" spans="1:1">
      <c r="A708" s="14"/>
    </row>
    <row r="709" spans="1:1">
      <c r="A709" s="14"/>
    </row>
    <row r="710" spans="1:1">
      <c r="A710" s="14"/>
    </row>
    <row r="711" spans="1:1">
      <c r="A711" s="14"/>
    </row>
    <row r="712" spans="1:1">
      <c r="A712" s="14"/>
    </row>
    <row r="713" spans="1:1">
      <c r="A713" s="14"/>
    </row>
    <row r="714" spans="1:1">
      <c r="A714" s="14"/>
    </row>
    <row r="715" spans="1:1">
      <c r="A715" s="14"/>
    </row>
    <row r="716" spans="1:1">
      <c r="A716" s="14"/>
    </row>
    <row r="717" spans="1:1">
      <c r="A717" s="14"/>
    </row>
    <row r="718" spans="1:1">
      <c r="A718" s="14"/>
    </row>
    <row r="719" spans="1:1">
      <c r="A719" s="14"/>
    </row>
    <row r="720" spans="1:1">
      <c r="A720" s="14"/>
    </row>
    <row r="721" spans="1:1">
      <c r="A721" s="14"/>
    </row>
    <row r="722" spans="1:1">
      <c r="A722" s="14"/>
    </row>
    <row r="723" spans="1:1">
      <c r="A723" s="14"/>
    </row>
    <row r="724" spans="1:1">
      <c r="A724" s="14"/>
    </row>
    <row r="725" spans="1:1">
      <c r="A725" s="14"/>
    </row>
    <row r="726" spans="1:1">
      <c r="A726" s="14"/>
    </row>
    <row r="727" spans="1:1">
      <c r="A727" s="14"/>
    </row>
    <row r="728" spans="1:1">
      <c r="A728" s="14"/>
    </row>
    <row r="729" spans="1:1">
      <c r="A729" s="14"/>
    </row>
    <row r="730" spans="1:1">
      <c r="A730" s="14"/>
    </row>
    <row r="731" spans="1:1">
      <c r="A731" s="14"/>
    </row>
    <row r="732" spans="1:1">
      <c r="A732" s="14"/>
    </row>
    <row r="733" spans="1:1">
      <c r="A733" s="14"/>
    </row>
    <row r="734" spans="1:1">
      <c r="A734" s="14"/>
    </row>
    <row r="735" spans="1:1">
      <c r="A735" s="14"/>
    </row>
    <row r="736" spans="1:1">
      <c r="A736" s="14"/>
    </row>
    <row r="737" spans="1:1">
      <c r="A737" s="14"/>
    </row>
    <row r="738" spans="1:1">
      <c r="A738" s="14"/>
    </row>
    <row r="739" spans="1:1">
      <c r="A739" s="14"/>
    </row>
    <row r="740" spans="1:1">
      <c r="A740" s="14"/>
    </row>
    <row r="741" spans="1:1">
      <c r="A741" s="14"/>
    </row>
    <row r="742" spans="1:1">
      <c r="A742" s="14"/>
    </row>
    <row r="743" spans="1:1">
      <c r="A743" s="14"/>
    </row>
    <row r="744" spans="1:1">
      <c r="A744" s="14"/>
    </row>
    <row r="745" spans="1:1">
      <c r="A745" s="14"/>
    </row>
    <row r="746" spans="1:1">
      <c r="A746" s="14"/>
    </row>
    <row r="747" spans="1:1">
      <c r="A747" s="14"/>
    </row>
    <row r="748" spans="1:1">
      <c r="A748" s="14"/>
    </row>
    <row r="749" spans="1:1">
      <c r="A749" s="14"/>
    </row>
    <row r="750" spans="1:1">
      <c r="A750" s="14"/>
    </row>
    <row r="751" spans="1:1">
      <c r="A751" s="14"/>
    </row>
    <row r="752" spans="1:1">
      <c r="A752" s="14"/>
    </row>
    <row r="753" spans="1:1">
      <c r="A753" s="14"/>
    </row>
    <row r="754" spans="1:1">
      <c r="A754" s="14"/>
    </row>
    <row r="755" spans="1:1">
      <c r="A755" s="14"/>
    </row>
    <row r="756" spans="1:1">
      <c r="A756" s="14"/>
    </row>
    <row r="757" spans="1:1">
      <c r="A757" s="14"/>
    </row>
    <row r="758" spans="1:1">
      <c r="A758" s="14"/>
    </row>
    <row r="759" spans="1:1">
      <c r="A759" s="14"/>
    </row>
    <row r="760" spans="1:1">
      <c r="A760" s="14"/>
    </row>
    <row r="761" spans="1:1">
      <c r="A761" s="14"/>
    </row>
    <row r="762" spans="1:1">
      <c r="A762" s="14"/>
    </row>
    <row r="763" spans="1:1">
      <c r="A763" s="14"/>
    </row>
    <row r="764" spans="1:1">
      <c r="A764" s="14"/>
    </row>
    <row r="765" spans="1:1">
      <c r="A765" s="14"/>
    </row>
    <row r="766" spans="1:1">
      <c r="A766" s="14"/>
    </row>
    <row r="767" spans="1:1">
      <c r="A767" s="14"/>
    </row>
    <row r="768" spans="1:1">
      <c r="A768" s="14"/>
    </row>
    <row r="769" spans="1:1">
      <c r="A769" s="14"/>
    </row>
    <row r="770" spans="1:1">
      <c r="A770" s="14"/>
    </row>
    <row r="771" spans="1:1">
      <c r="A771" s="14"/>
    </row>
    <row r="772" spans="1:1">
      <c r="A772" s="14"/>
    </row>
    <row r="773" spans="1:1">
      <c r="A773" s="14"/>
    </row>
    <row r="774" spans="1:1">
      <c r="A774" s="14"/>
    </row>
    <row r="775" spans="1:1">
      <c r="A775" s="14"/>
    </row>
    <row r="776" spans="1:1">
      <c r="A776" s="14"/>
    </row>
    <row r="777" spans="1:1">
      <c r="A777" s="14"/>
    </row>
    <row r="778" spans="1:1">
      <c r="A778" s="14"/>
    </row>
    <row r="779" spans="1:1">
      <c r="A779" s="14"/>
    </row>
    <row r="780" spans="1:1">
      <c r="A780" s="14"/>
    </row>
    <row r="781" spans="1:1">
      <c r="A781" s="14"/>
    </row>
    <row r="782" spans="1:1">
      <c r="A782" s="14"/>
    </row>
    <row r="783" spans="1:1">
      <c r="A783" s="14"/>
    </row>
    <row r="784" spans="1:1">
      <c r="A784" s="14"/>
    </row>
    <row r="785" spans="1:1">
      <c r="A785" s="14"/>
    </row>
    <row r="786" spans="1:1">
      <c r="A786" s="14"/>
    </row>
    <row r="787" spans="1:1">
      <c r="A787" s="14"/>
    </row>
    <row r="788" spans="1:1">
      <c r="A788" s="14"/>
    </row>
    <row r="789" spans="1:1">
      <c r="A789" s="14"/>
    </row>
    <row r="790" spans="1:1">
      <c r="A790" s="14"/>
    </row>
    <row r="791" spans="1:1">
      <c r="A791" s="14"/>
    </row>
    <row r="792" spans="1:1">
      <c r="A792" s="14"/>
    </row>
    <row r="793" spans="1:1">
      <c r="A793" s="14"/>
    </row>
    <row r="794" spans="1:1">
      <c r="A794" s="14"/>
    </row>
    <row r="795" spans="1:1">
      <c r="A795" s="14"/>
    </row>
    <row r="796" spans="1:1">
      <c r="A796" s="14"/>
    </row>
    <row r="797" spans="1:1">
      <c r="A797" s="14"/>
    </row>
    <row r="798" spans="1:1">
      <c r="A798" s="14"/>
    </row>
    <row r="799" spans="1:1">
      <c r="A799" s="14"/>
    </row>
    <row r="800" spans="1:1">
      <c r="A800" s="14"/>
    </row>
    <row r="801" spans="1:1">
      <c r="A801" s="14"/>
    </row>
    <row r="802" spans="1:1">
      <c r="A802" s="14"/>
    </row>
    <row r="803" spans="1:1">
      <c r="A803" s="14"/>
    </row>
    <row r="804" spans="1:1">
      <c r="A804" s="14"/>
    </row>
    <row r="805" spans="1:1">
      <c r="A805" s="14"/>
    </row>
    <row r="806" spans="1:1">
      <c r="A806" s="14"/>
    </row>
    <row r="807" spans="1:1">
      <c r="A807" s="14"/>
    </row>
    <row r="808" spans="1:1">
      <c r="A808" s="14"/>
    </row>
    <row r="809" spans="1:1">
      <c r="A809" s="14"/>
    </row>
    <row r="810" spans="1:1">
      <c r="A810" s="14"/>
    </row>
    <row r="811" spans="1:1">
      <c r="A811" s="14"/>
    </row>
    <row r="812" spans="1:1">
      <c r="A812" s="14"/>
    </row>
    <row r="813" spans="1:1">
      <c r="A813" s="14"/>
    </row>
    <row r="814" spans="1:1">
      <c r="A814" s="14"/>
    </row>
    <row r="815" spans="1:1">
      <c r="A815" s="14"/>
    </row>
    <row r="816" spans="1:1">
      <c r="A816" s="14"/>
    </row>
    <row r="817" spans="1:1">
      <c r="A817" s="14"/>
    </row>
    <row r="818" spans="1:1">
      <c r="A818" s="14"/>
    </row>
    <row r="819" spans="1:1">
      <c r="A819" s="14"/>
    </row>
    <row r="820" spans="1:1">
      <c r="A820" s="14"/>
    </row>
    <row r="821" spans="1:1">
      <c r="A821" s="14"/>
    </row>
    <row r="822" spans="1:1">
      <c r="A822" s="14"/>
    </row>
    <row r="823" spans="1:1">
      <c r="A823" s="14"/>
    </row>
    <row r="824" spans="1:1">
      <c r="A824" s="14"/>
    </row>
    <row r="825" spans="1:1">
      <c r="A825" s="14"/>
    </row>
    <row r="826" spans="1:1">
      <c r="A826" s="14"/>
    </row>
    <row r="827" spans="1:1">
      <c r="A827" s="14"/>
    </row>
    <row r="828" spans="1:1">
      <c r="A828" s="14"/>
    </row>
    <row r="829" spans="1:1">
      <c r="A829" s="14"/>
    </row>
    <row r="830" spans="1:1">
      <c r="A830" s="14"/>
    </row>
    <row r="831" spans="1:1">
      <c r="A831" s="14"/>
    </row>
    <row r="832" spans="1:1">
      <c r="A832" s="14"/>
    </row>
    <row r="833" spans="1:1">
      <c r="A833" s="14"/>
    </row>
    <row r="834" spans="1:1">
      <c r="A834" s="14"/>
    </row>
    <row r="835" spans="1:1">
      <c r="A835" s="14"/>
    </row>
    <row r="836" spans="1:1">
      <c r="A836" s="14"/>
    </row>
    <row r="837" spans="1:1">
      <c r="A837" s="14"/>
    </row>
    <row r="838" spans="1:1">
      <c r="A838" s="14"/>
    </row>
    <row r="839" spans="1:1">
      <c r="A839" s="14"/>
    </row>
    <row r="840" spans="1:1">
      <c r="A840" s="14"/>
    </row>
    <row r="841" spans="1:1">
      <c r="A841" s="14"/>
    </row>
    <row r="842" spans="1:1">
      <c r="A842" s="14"/>
    </row>
    <row r="843" spans="1:1">
      <c r="A843" s="14"/>
    </row>
    <row r="844" spans="1:1">
      <c r="A844" s="14"/>
    </row>
    <row r="845" spans="1:1">
      <c r="A845" s="14"/>
    </row>
    <row r="846" spans="1:1">
      <c r="A846" s="14"/>
    </row>
    <row r="847" spans="1:1">
      <c r="A847" s="14"/>
    </row>
    <row r="848" spans="1:1">
      <c r="A848" s="14"/>
    </row>
    <row r="849" spans="1:1">
      <c r="A849" s="14"/>
    </row>
    <row r="850" spans="1:1">
      <c r="A850" s="14"/>
    </row>
    <row r="851" spans="1:1">
      <c r="A851" s="14"/>
    </row>
    <row r="852" spans="1:1">
      <c r="A852" s="14"/>
    </row>
    <row r="853" spans="1:1">
      <c r="A853" s="14"/>
    </row>
    <row r="854" spans="1:1">
      <c r="A854" s="14"/>
    </row>
    <row r="855" spans="1:1">
      <c r="A855" s="14"/>
    </row>
    <row r="856" spans="1:1">
      <c r="A856" s="14"/>
    </row>
    <row r="857" spans="1:1">
      <c r="A857" s="14"/>
    </row>
    <row r="858" spans="1:1">
      <c r="A858" s="14"/>
    </row>
    <row r="859" spans="1:1">
      <c r="A859" s="14"/>
    </row>
    <row r="860" spans="1:1">
      <c r="A860" s="14"/>
    </row>
    <row r="861" spans="1:1">
      <c r="A861" s="14"/>
    </row>
    <row r="862" spans="1:1">
      <c r="A862" s="14"/>
    </row>
    <row r="863" spans="1:1">
      <c r="A863" s="14"/>
    </row>
    <row r="864" spans="1:1">
      <c r="A864" s="14"/>
    </row>
    <row r="865" spans="1:1">
      <c r="A865" s="14"/>
    </row>
    <row r="866" spans="1:1">
      <c r="A866" s="14"/>
    </row>
    <row r="867" spans="1:1">
      <c r="A867" s="14"/>
    </row>
    <row r="868" spans="1:1">
      <c r="A868" s="14"/>
    </row>
    <row r="869" spans="1:1">
      <c r="A869" s="14"/>
    </row>
    <row r="870" spans="1:1">
      <c r="A870" s="14"/>
    </row>
    <row r="871" spans="1:1">
      <c r="A871" s="14"/>
    </row>
    <row r="872" spans="1:1">
      <c r="A872" s="14"/>
    </row>
    <row r="873" spans="1:1">
      <c r="A873" s="14"/>
    </row>
    <row r="874" spans="1:1">
      <c r="A874" s="14"/>
    </row>
    <row r="875" spans="1:1">
      <c r="A875" s="14"/>
    </row>
    <row r="876" spans="1:1">
      <c r="A876" s="14"/>
    </row>
    <row r="877" spans="1:1">
      <c r="A877" s="14"/>
    </row>
    <row r="878" spans="1:1">
      <c r="A878" s="14"/>
    </row>
    <row r="879" spans="1:1">
      <c r="A879" s="14"/>
    </row>
    <row r="880" spans="1:1">
      <c r="A880" s="14"/>
    </row>
    <row r="881" spans="1:1">
      <c r="A881" s="14"/>
    </row>
    <row r="882" spans="1:1">
      <c r="A882" s="14"/>
    </row>
    <row r="883" spans="1:1">
      <c r="A883" s="14"/>
    </row>
    <row r="884" spans="1:1">
      <c r="A884" s="14"/>
    </row>
    <row r="885" spans="1:1">
      <c r="A885" s="14"/>
    </row>
    <row r="886" spans="1:1">
      <c r="A886" s="14"/>
    </row>
    <row r="887" spans="1:1">
      <c r="A887" s="14"/>
    </row>
    <row r="888" spans="1:1">
      <c r="A888" s="14"/>
    </row>
    <row r="889" spans="1:1">
      <c r="A889" s="14"/>
    </row>
    <row r="890" spans="1:1">
      <c r="A890" s="14"/>
    </row>
    <row r="891" spans="1:1">
      <c r="A891" s="14"/>
    </row>
    <row r="892" spans="1:1">
      <c r="A892" s="14"/>
    </row>
    <row r="893" spans="1:1">
      <c r="A893" s="14"/>
    </row>
    <row r="894" spans="1:1">
      <c r="A894" s="14"/>
    </row>
    <row r="895" spans="1:1">
      <c r="A895" s="14"/>
    </row>
    <row r="896" spans="1:1">
      <c r="A896" s="14"/>
    </row>
    <row r="897" spans="1:1">
      <c r="A897" s="14"/>
    </row>
    <row r="898" spans="1:1">
      <c r="A898" s="14"/>
    </row>
    <row r="899" spans="1:1">
      <c r="A899" s="14"/>
    </row>
    <row r="900" spans="1:1">
      <c r="A900" s="14"/>
    </row>
    <row r="901" spans="1:1">
      <c r="A901" s="14"/>
    </row>
    <row r="902" spans="1:1">
      <c r="A902" s="14"/>
    </row>
    <row r="903" spans="1:1">
      <c r="A903" s="14"/>
    </row>
    <row r="904" spans="1:1">
      <c r="A904" s="14"/>
    </row>
    <row r="905" spans="1:1">
      <c r="A905" s="14"/>
    </row>
    <row r="906" spans="1:1">
      <c r="A906" s="14"/>
    </row>
    <row r="907" spans="1:1">
      <c r="A907" s="14"/>
    </row>
    <row r="908" spans="1:1">
      <c r="A908" s="14"/>
    </row>
    <row r="909" spans="1:1">
      <c r="A909" s="14"/>
    </row>
    <row r="910" spans="1:1">
      <c r="A910" s="14"/>
    </row>
    <row r="911" spans="1:1">
      <c r="A911" s="14"/>
    </row>
    <row r="912" spans="1:1">
      <c r="A912" s="14"/>
    </row>
    <row r="913" spans="1:1">
      <c r="A913" s="14"/>
    </row>
    <row r="914" spans="1:1">
      <c r="A914" s="14"/>
    </row>
    <row r="915" spans="1:1">
      <c r="A915" s="14"/>
    </row>
    <row r="916" spans="1:1">
      <c r="A916" s="14"/>
    </row>
    <row r="917" spans="1:1">
      <c r="A917" s="14"/>
    </row>
    <row r="918" spans="1:1">
      <c r="A918" s="14"/>
    </row>
    <row r="919" spans="1:1">
      <c r="A919" s="14"/>
    </row>
    <row r="920" spans="1:1">
      <c r="A920" s="14"/>
    </row>
    <row r="921" spans="1:1">
      <c r="A921" s="14"/>
    </row>
    <row r="922" spans="1:1">
      <c r="A922" s="14"/>
    </row>
    <row r="923" spans="1:1">
      <c r="A923" s="14"/>
    </row>
    <row r="924" spans="1:1">
      <c r="A924" s="14"/>
    </row>
    <row r="925" spans="1:1">
      <c r="A925" s="14"/>
    </row>
    <row r="926" spans="1:1">
      <c r="A926" s="14"/>
    </row>
    <row r="927" spans="1:1">
      <c r="A927" s="14"/>
    </row>
    <row r="928" spans="1:1">
      <c r="A928" s="14"/>
    </row>
    <row r="929" spans="1:1">
      <c r="A929" s="14"/>
    </row>
    <row r="930" spans="1:1">
      <c r="A930" s="14"/>
    </row>
    <row r="931" spans="1:1">
      <c r="A931" s="14"/>
    </row>
    <row r="932" spans="1:1">
      <c r="A932" s="14"/>
    </row>
    <row r="933" spans="1:1">
      <c r="A933" s="14"/>
    </row>
    <row r="934" spans="1:1">
      <c r="A934" s="14"/>
    </row>
    <row r="935" spans="1:1">
      <c r="A935" s="14"/>
    </row>
    <row r="936" spans="1:1">
      <c r="A936" s="14"/>
    </row>
    <row r="937" spans="1:1">
      <c r="A937" s="14"/>
    </row>
    <row r="938" spans="1:1">
      <c r="A938" s="14"/>
    </row>
    <row r="939" spans="1:1">
      <c r="A939" s="14"/>
    </row>
    <row r="940" spans="1:1">
      <c r="A940" s="14"/>
    </row>
    <row r="941" spans="1:1">
      <c r="A941" s="14"/>
    </row>
    <row r="942" spans="1:1">
      <c r="A942" s="14"/>
    </row>
    <row r="943" spans="1:1">
      <c r="A943" s="14"/>
    </row>
    <row r="944" spans="1:1">
      <c r="A944" s="14"/>
    </row>
    <row r="945" spans="1:1">
      <c r="A945" s="14"/>
    </row>
    <row r="946" spans="1:1">
      <c r="A946" s="14"/>
    </row>
    <row r="947" spans="1:1">
      <c r="A947" s="14"/>
    </row>
    <row r="948" spans="1:1">
      <c r="A948" s="14"/>
    </row>
    <row r="949" spans="1:1">
      <c r="A949" s="14"/>
    </row>
    <row r="950" spans="1:1">
      <c r="A950" s="14"/>
    </row>
    <row r="951" spans="1:1">
      <c r="A951" s="14"/>
    </row>
    <row r="952" spans="1:1">
      <c r="A952" s="14"/>
    </row>
    <row r="953" spans="1:1">
      <c r="A953" s="14"/>
    </row>
    <row r="954" spans="1:1">
      <c r="A954" s="14"/>
    </row>
    <row r="955" spans="1:1">
      <c r="A955" s="14"/>
    </row>
    <row r="956" spans="1:1">
      <c r="A956" s="14"/>
    </row>
    <row r="957" spans="1:1">
      <c r="A957" s="14"/>
    </row>
    <row r="958" spans="1:1">
      <c r="A958" s="14"/>
    </row>
    <row r="959" spans="1:1">
      <c r="A959" s="14"/>
    </row>
    <row r="960" spans="1:1">
      <c r="A960" s="14"/>
    </row>
    <row r="961" spans="1:1">
      <c r="A961" s="14"/>
    </row>
    <row r="962" spans="1:1">
      <c r="A962" s="14"/>
    </row>
    <row r="963" spans="1:1">
      <c r="A963" s="14"/>
    </row>
    <row r="964" spans="1:1">
      <c r="A964" s="14"/>
    </row>
    <row r="965" spans="1:1">
      <c r="A965" s="14"/>
    </row>
    <row r="966" spans="1:1">
      <c r="A966" s="14"/>
    </row>
    <row r="967" spans="1:1">
      <c r="A967" s="14"/>
    </row>
    <row r="968" spans="1:1">
      <c r="A968" s="14"/>
    </row>
    <row r="969" spans="1:1">
      <c r="A969" s="14"/>
    </row>
    <row r="970" spans="1:1">
      <c r="A970" s="14"/>
    </row>
    <row r="971" spans="1:1">
      <c r="A971" s="14"/>
    </row>
    <row r="972" spans="1:1">
      <c r="A972" s="14"/>
    </row>
    <row r="973" spans="1:1">
      <c r="A973" s="14"/>
    </row>
    <row r="974" spans="1:1">
      <c r="A974" s="14"/>
    </row>
    <row r="975" spans="1:1">
      <c r="A975" s="14"/>
    </row>
    <row r="976" spans="1:1">
      <c r="A976" s="14"/>
    </row>
    <row r="977" spans="1:1">
      <c r="A977" s="14"/>
    </row>
    <row r="978" spans="1:1">
      <c r="A978" s="14"/>
    </row>
    <row r="979" spans="1:1">
      <c r="A979" s="14"/>
    </row>
    <row r="980" spans="1:1">
      <c r="A980" s="14"/>
    </row>
    <row r="981" spans="1:1">
      <c r="A981" s="14"/>
    </row>
    <row r="982" spans="1:1">
      <c r="A982" s="14"/>
    </row>
    <row r="983" spans="1:1">
      <c r="A983" s="14"/>
    </row>
    <row r="984" spans="1:1">
      <c r="A984" s="14"/>
    </row>
    <row r="985" spans="1:1">
      <c r="A985" s="14"/>
    </row>
    <row r="986" spans="1:1">
      <c r="A986" s="14"/>
    </row>
    <row r="987" spans="1:1">
      <c r="A987" s="14"/>
    </row>
    <row r="988" spans="1:1">
      <c r="A988" s="14"/>
    </row>
    <row r="989" spans="1:1">
      <c r="A989" s="14"/>
    </row>
    <row r="990" spans="1:1">
      <c r="A990" s="14"/>
    </row>
    <row r="991" spans="1:1">
      <c r="A991" s="14"/>
    </row>
    <row r="992" spans="1:1">
      <c r="A992" s="14"/>
    </row>
    <row r="993" spans="1:1">
      <c r="A993" s="14"/>
    </row>
    <row r="994" spans="1:1">
      <c r="A994" s="14"/>
    </row>
    <row r="995" spans="1:1">
      <c r="A995" s="14"/>
    </row>
    <row r="996" spans="1:1">
      <c r="A996" s="14"/>
    </row>
    <row r="997" spans="1:1">
      <c r="A997" s="14"/>
    </row>
    <row r="998" spans="1:1">
      <c r="A998" s="14"/>
    </row>
    <row r="999" spans="1:1">
      <c r="A999" s="14"/>
    </row>
    <row r="1000" spans="1:1">
      <c r="A1000" s="14"/>
    </row>
    <row r="1001" spans="1:1">
      <c r="A1001" s="14"/>
    </row>
    <row r="1002" spans="1:1">
      <c r="A1002" s="14"/>
    </row>
    <row r="1003" spans="1:1">
      <c r="A1003" s="14"/>
    </row>
    <row r="1004" spans="1:1">
      <c r="A1004" s="14"/>
    </row>
    <row r="1005" spans="1:1">
      <c r="A1005" s="14"/>
    </row>
    <row r="1006" spans="1:1">
      <c r="A1006" s="14"/>
    </row>
    <row r="1007" spans="1:1">
      <c r="A1007" s="14"/>
    </row>
    <row r="1008" spans="1:1">
      <c r="A1008" s="14"/>
    </row>
    <row r="1009" spans="1:1">
      <c r="A1009" s="14"/>
    </row>
    <row r="1010" spans="1:1">
      <c r="A1010" s="14"/>
    </row>
    <row r="1011" spans="1:1">
      <c r="A1011" s="14"/>
    </row>
    <row r="1012" spans="1:1">
      <c r="A1012" s="14"/>
    </row>
    <row r="1013" spans="1:1">
      <c r="A1013" s="14"/>
    </row>
    <row r="1014" spans="1:1">
      <c r="A1014" s="14"/>
    </row>
    <row r="1015" spans="1:1">
      <c r="A1015" s="14"/>
    </row>
    <row r="1016" spans="1:1">
      <c r="A1016" s="14"/>
    </row>
    <row r="1017" spans="1:1">
      <c r="A1017" s="14"/>
    </row>
    <row r="1018" spans="1:1">
      <c r="A1018" s="14"/>
    </row>
    <row r="1019" spans="1:1">
      <c r="A1019" s="14"/>
    </row>
    <row r="1020" spans="1:1">
      <c r="A1020" s="14"/>
    </row>
    <row r="1021" spans="1:1">
      <c r="A1021" s="14"/>
    </row>
    <row r="1022" spans="1:1">
      <c r="A1022" s="14"/>
    </row>
    <row r="1023" spans="1:1">
      <c r="A1023" s="14"/>
    </row>
    <row r="1024" spans="1:1">
      <c r="A1024" s="14"/>
    </row>
    <row r="1025" spans="1:1">
      <c r="A1025" s="14"/>
    </row>
    <row r="1026" spans="1:1">
      <c r="A1026" s="14"/>
    </row>
    <row r="1027" spans="1:1">
      <c r="A1027" s="14"/>
    </row>
    <row r="1028" spans="1:1">
      <c r="A1028" s="14"/>
    </row>
    <row r="1029" spans="1:1">
      <c r="A1029" s="14"/>
    </row>
    <row r="1030" spans="1:1">
      <c r="A1030" s="14"/>
    </row>
    <row r="1031" spans="1:1">
      <c r="A1031" s="14"/>
    </row>
    <row r="1032" spans="1:1">
      <c r="A1032" s="14"/>
    </row>
    <row r="1033" spans="1:1">
      <c r="A1033" s="14"/>
    </row>
    <row r="1034" spans="1:1">
      <c r="A1034" s="14"/>
    </row>
    <row r="1035" spans="1:1">
      <c r="A1035" s="14"/>
    </row>
    <row r="1036" spans="1:1">
      <c r="A1036" s="14"/>
    </row>
    <row r="1037" spans="1:1">
      <c r="A1037" s="14"/>
    </row>
    <row r="1038" spans="1:1">
      <c r="A1038" s="14"/>
    </row>
    <row r="1039" spans="1:1">
      <c r="A1039" s="14"/>
    </row>
    <row r="1040" spans="1:1">
      <c r="A1040" s="14"/>
    </row>
    <row r="1041" spans="1:1">
      <c r="A1041" s="14"/>
    </row>
    <row r="1042" spans="1:1">
      <c r="A1042" s="14"/>
    </row>
    <row r="1043" spans="1:1">
      <c r="A1043" s="14"/>
    </row>
    <row r="1044" spans="1:1">
      <c r="A1044" s="14"/>
    </row>
    <row r="1045" spans="1:1">
      <c r="A1045" s="14"/>
    </row>
    <row r="1046" spans="1:1">
      <c r="A1046" s="14"/>
    </row>
    <row r="1047" spans="1:1">
      <c r="A1047" s="14"/>
    </row>
    <row r="1048" spans="1:1">
      <c r="A1048" s="14"/>
    </row>
    <row r="1049" spans="1:1">
      <c r="A1049" s="14"/>
    </row>
    <row r="1050" spans="1:1">
      <c r="A1050" s="14"/>
    </row>
    <row r="1051" spans="1:1">
      <c r="A1051" s="14"/>
    </row>
    <row r="1052" spans="1:1">
      <c r="A1052" s="14"/>
    </row>
    <row r="1053" spans="1:1">
      <c r="A1053" s="14"/>
    </row>
    <row r="1054" spans="1:1">
      <c r="A1054" s="14"/>
    </row>
    <row r="1055" spans="1:1">
      <c r="A1055" s="14"/>
    </row>
    <row r="1056" spans="1:1">
      <c r="A1056" s="14"/>
    </row>
    <row r="1057" spans="1:1">
      <c r="A1057" s="14"/>
    </row>
    <row r="1058" spans="1:1">
      <c r="A1058" s="14"/>
    </row>
    <row r="1059" spans="1:1">
      <c r="A1059" s="14"/>
    </row>
    <row r="1060" spans="1:1">
      <c r="A1060" s="14"/>
    </row>
    <row r="1061" spans="1:1">
      <c r="A1061" s="14"/>
    </row>
    <row r="1062" spans="1:1">
      <c r="A1062" s="14"/>
    </row>
    <row r="1063" spans="1:1">
      <c r="A1063" s="14"/>
    </row>
    <row r="1064" spans="1:1">
      <c r="A1064" s="14"/>
    </row>
    <row r="1065" spans="1:1">
      <c r="A1065" s="14"/>
    </row>
    <row r="1066" spans="1:1">
      <c r="A1066" s="14"/>
    </row>
    <row r="1067" spans="1:1">
      <c r="A1067" s="14"/>
    </row>
    <row r="1068" spans="1:1">
      <c r="A1068" s="14"/>
    </row>
    <row r="1069" spans="1:1">
      <c r="A1069" s="14"/>
    </row>
    <row r="1070" spans="1:1">
      <c r="A1070" s="14"/>
    </row>
    <row r="1071" spans="1:1">
      <c r="A1071" s="14"/>
    </row>
    <row r="1072" spans="1:1">
      <c r="A1072" s="14"/>
    </row>
    <row r="1073" spans="1:1">
      <c r="A1073" s="14"/>
    </row>
    <row r="1074" spans="1:1">
      <c r="A1074" s="14"/>
    </row>
    <row r="1075" spans="1:1">
      <c r="A1075" s="14"/>
    </row>
    <row r="1076" spans="1:1">
      <c r="A1076" s="14"/>
    </row>
    <row r="1077" spans="1:1">
      <c r="A1077" s="14"/>
    </row>
    <row r="1078" spans="1:1">
      <c r="A1078" s="14"/>
    </row>
    <row r="1079" spans="1:1">
      <c r="A1079" s="14"/>
    </row>
    <row r="1080" spans="1:1">
      <c r="A1080" s="14"/>
    </row>
    <row r="1081" spans="1:1">
      <c r="A1081" s="14"/>
    </row>
    <row r="1082" spans="1:1">
      <c r="A1082" s="14"/>
    </row>
    <row r="1083" spans="1:1">
      <c r="A1083" s="14"/>
    </row>
    <row r="1084" spans="1:1">
      <c r="A1084" s="14"/>
    </row>
    <row r="1085" spans="1:1">
      <c r="A1085" s="14"/>
    </row>
    <row r="1086" spans="1:1">
      <c r="A1086" s="14"/>
    </row>
    <row r="1087" spans="1:1">
      <c r="A1087" s="14"/>
    </row>
    <row r="1088" spans="1:1">
      <c r="A1088" s="14"/>
    </row>
    <row r="1089" spans="1:1">
      <c r="A1089" s="14"/>
    </row>
    <row r="1090" spans="1:1">
      <c r="A1090" s="14"/>
    </row>
    <row r="1091" spans="1:1">
      <c r="A1091" s="14"/>
    </row>
    <row r="1092" spans="1:1">
      <c r="A1092" s="14"/>
    </row>
    <row r="1093" spans="1:1">
      <c r="A1093" s="14"/>
    </row>
    <row r="1094" spans="1:1">
      <c r="A1094" s="14"/>
    </row>
    <row r="1095" spans="1:1">
      <c r="A1095" s="14"/>
    </row>
    <row r="1096" spans="1:1">
      <c r="A1096" s="14"/>
    </row>
    <row r="1097" spans="1:1">
      <c r="A1097" s="14"/>
    </row>
    <row r="1098" spans="1:1">
      <c r="A1098" s="14"/>
    </row>
    <row r="1099" spans="1:1">
      <c r="A1099" s="14"/>
    </row>
    <row r="1100" spans="1:1">
      <c r="A1100" s="14"/>
    </row>
    <row r="1101" spans="1:1">
      <c r="A1101" s="14"/>
    </row>
    <row r="1102" spans="1:1">
      <c r="A1102" s="14"/>
    </row>
    <row r="1103" spans="1:1">
      <c r="A1103" s="14"/>
    </row>
    <row r="1104" spans="1:1">
      <c r="A1104" s="14"/>
    </row>
    <row r="1105" spans="1:1">
      <c r="A1105" s="14"/>
    </row>
    <row r="1106" spans="1:1">
      <c r="A1106" s="14"/>
    </row>
    <row r="1107" spans="1:1">
      <c r="A1107" s="14"/>
    </row>
    <row r="1108" spans="1:1">
      <c r="A1108" s="14"/>
    </row>
    <row r="1109" spans="1:1">
      <c r="A1109" s="14"/>
    </row>
    <row r="1110" spans="1:1">
      <c r="A1110" s="14"/>
    </row>
    <row r="1111" spans="1:1">
      <c r="A1111" s="14"/>
    </row>
    <row r="1112" spans="1:1">
      <c r="A1112" s="14"/>
    </row>
    <row r="1113" spans="1:1">
      <c r="A1113" s="14"/>
    </row>
    <row r="1114" spans="1:1">
      <c r="A1114" s="14"/>
    </row>
    <row r="1115" spans="1:1">
      <c r="A1115" s="14"/>
    </row>
    <row r="1116" spans="1:1">
      <c r="A1116" s="14"/>
    </row>
    <row r="1117" spans="1:1">
      <c r="A1117" s="14"/>
    </row>
    <row r="1118" spans="1:1">
      <c r="A1118" s="14"/>
    </row>
    <row r="1119" spans="1:1">
      <c r="A1119" s="14"/>
    </row>
    <row r="1120" spans="1:1">
      <c r="A1120" s="14"/>
    </row>
    <row r="1121" spans="1:1">
      <c r="A1121" s="14"/>
    </row>
    <row r="1122" spans="1:1">
      <c r="A1122" s="14"/>
    </row>
    <row r="1123" spans="1:1">
      <c r="A1123" s="14"/>
    </row>
    <row r="1124" spans="1:1">
      <c r="A1124" s="14"/>
    </row>
    <row r="1125" spans="1:1">
      <c r="A1125" s="14"/>
    </row>
    <row r="1126" spans="1:1">
      <c r="A1126" s="14"/>
    </row>
    <row r="1127" spans="1:1">
      <c r="A1127" s="14"/>
    </row>
    <row r="1128" spans="1:1">
      <c r="A1128" s="14"/>
    </row>
    <row r="1129" spans="1:1">
      <c r="A1129" s="14"/>
    </row>
    <row r="1130" spans="1:1">
      <c r="A1130" s="14"/>
    </row>
    <row r="1131" spans="1:1">
      <c r="A1131" s="14"/>
    </row>
    <row r="1132" spans="1:1">
      <c r="A1132" s="14"/>
    </row>
    <row r="1133" spans="1:1">
      <c r="A1133" s="14"/>
    </row>
    <row r="1134" spans="1:1">
      <c r="A1134" s="14"/>
    </row>
    <row r="1135" spans="1:1">
      <c r="A1135" s="14"/>
    </row>
    <row r="1136" spans="1:1">
      <c r="A1136" s="14"/>
    </row>
    <row r="1137" spans="1:1">
      <c r="A1137" s="14"/>
    </row>
    <row r="1138" spans="1:1">
      <c r="A1138" s="14"/>
    </row>
    <row r="1139" spans="1:1">
      <c r="A1139" s="14"/>
    </row>
    <row r="1140" spans="1:1">
      <c r="A1140" s="14"/>
    </row>
    <row r="1141" spans="1:1">
      <c r="A1141" s="14"/>
    </row>
    <row r="1142" spans="1:1">
      <c r="A1142" s="14"/>
    </row>
    <row r="1143" spans="1:1">
      <c r="A1143" s="14"/>
    </row>
    <row r="1144" spans="1:1">
      <c r="A1144" s="14"/>
    </row>
    <row r="1145" spans="1:1">
      <c r="A1145" s="14"/>
    </row>
    <row r="1146" spans="1:1">
      <c r="A1146" s="14"/>
    </row>
    <row r="1147" spans="1:1">
      <c r="A1147" s="14"/>
    </row>
    <row r="1148" spans="1:1">
      <c r="A1148" s="14"/>
    </row>
    <row r="1149" spans="1:1">
      <c r="A1149" s="14"/>
    </row>
    <row r="1150" spans="1:1">
      <c r="A1150" s="14"/>
    </row>
    <row r="1151" spans="1:1">
      <c r="A1151" s="14"/>
    </row>
    <row r="1152" spans="1:1">
      <c r="A1152" s="14"/>
    </row>
    <row r="1153" spans="1:1">
      <c r="A1153" s="14"/>
    </row>
    <row r="1154" spans="1:1">
      <c r="A1154" s="14"/>
    </row>
    <row r="1155" spans="1:1">
      <c r="A1155" s="14"/>
    </row>
    <row r="1156" spans="1:1">
      <c r="A1156" s="14"/>
    </row>
    <row r="1157" spans="1:1">
      <c r="A1157" s="14"/>
    </row>
    <row r="1158" spans="1:1">
      <c r="A1158" s="14"/>
    </row>
    <row r="1159" spans="1:1">
      <c r="A1159" s="14"/>
    </row>
    <row r="1160" spans="1:1">
      <c r="A1160" s="14"/>
    </row>
    <row r="1161" spans="1:1">
      <c r="A1161" s="14"/>
    </row>
    <row r="1162" spans="1:1">
      <c r="A1162" s="14"/>
    </row>
    <row r="1163" spans="1:1">
      <c r="A1163" s="14"/>
    </row>
    <row r="1164" spans="1:1">
      <c r="A1164" s="14"/>
    </row>
    <row r="1165" spans="1:1">
      <c r="A1165" s="14"/>
    </row>
    <row r="1166" spans="1:1">
      <c r="A1166" s="14"/>
    </row>
    <row r="1167" spans="1:1">
      <c r="A1167" s="14"/>
    </row>
    <row r="1168" spans="1:1">
      <c r="A1168" s="14"/>
    </row>
    <row r="1169" spans="1:1">
      <c r="A1169" s="14"/>
    </row>
    <row r="1170" spans="1:1">
      <c r="A1170" s="14"/>
    </row>
    <row r="1171" spans="1:1">
      <c r="A1171" s="14"/>
    </row>
    <row r="1172" spans="1:1">
      <c r="A1172" s="14"/>
    </row>
    <row r="1173" spans="1:1">
      <c r="A1173" s="14"/>
    </row>
    <row r="1174" spans="1:1">
      <c r="A1174" s="14"/>
    </row>
    <row r="1175" spans="1:1">
      <c r="A1175" s="14"/>
    </row>
    <row r="1176" spans="1:1">
      <c r="A1176" s="14"/>
    </row>
    <row r="1177" spans="1:1">
      <c r="A1177" s="14"/>
    </row>
    <row r="1178" spans="1:1">
      <c r="A1178" s="14"/>
    </row>
    <row r="1179" spans="1:1">
      <c r="A1179" s="14"/>
    </row>
    <row r="1180" spans="1:1">
      <c r="A1180" s="14"/>
    </row>
    <row r="1181" spans="1:1">
      <c r="A1181" s="14"/>
    </row>
    <row r="1182" spans="1:1">
      <c r="A1182" s="14"/>
    </row>
    <row r="1183" spans="1:1">
      <c r="A1183" s="14"/>
    </row>
    <row r="1184" spans="1:1">
      <c r="A1184" s="14"/>
    </row>
    <row r="1185" spans="1:1">
      <c r="A1185" s="14"/>
    </row>
    <row r="1186" spans="1:1">
      <c r="A1186" s="14"/>
    </row>
    <row r="1187" spans="1:1">
      <c r="A1187" s="14"/>
    </row>
    <row r="1188" spans="1:1">
      <c r="A1188" s="14"/>
    </row>
    <row r="1189" spans="1:1">
      <c r="A1189" s="14"/>
    </row>
    <row r="1190" spans="1:1">
      <c r="A1190" s="14"/>
    </row>
    <row r="1191" spans="1:1">
      <c r="A1191" s="14"/>
    </row>
    <row r="1192" spans="1:1">
      <c r="A1192" s="14"/>
    </row>
    <row r="1193" spans="1:1">
      <c r="A1193" s="14"/>
    </row>
    <row r="1194" spans="1:1">
      <c r="A1194" s="14"/>
    </row>
    <row r="1195" spans="1:1">
      <c r="A1195" s="14"/>
    </row>
    <row r="1196" spans="1:1">
      <c r="A1196" s="14"/>
    </row>
    <row r="1197" spans="1:1">
      <c r="A1197" s="14"/>
    </row>
    <row r="1198" spans="1:1">
      <c r="A1198" s="14"/>
    </row>
    <row r="1199" spans="1:1">
      <c r="A1199" s="14"/>
    </row>
    <row r="1200" spans="1:1">
      <c r="A1200" s="14"/>
    </row>
    <row r="1201" spans="1:1">
      <c r="A1201" s="14"/>
    </row>
    <row r="1202" spans="1:1">
      <c r="A1202" s="14"/>
    </row>
    <row r="1203" spans="1:1">
      <c r="A1203" s="14"/>
    </row>
    <row r="1204" spans="1:1">
      <c r="A1204" s="14"/>
    </row>
    <row r="1205" spans="1:1">
      <c r="A1205" s="14"/>
    </row>
    <row r="1206" spans="1:1">
      <c r="A1206" s="14"/>
    </row>
    <row r="1207" spans="1:1">
      <c r="A1207" s="14"/>
    </row>
    <row r="1208" spans="1:1">
      <c r="A1208" s="14"/>
    </row>
    <row r="1209" spans="1:1">
      <c r="A1209" s="14"/>
    </row>
    <row r="1210" spans="1:1">
      <c r="A1210" s="14"/>
    </row>
    <row r="1211" spans="1:1">
      <c r="A1211" s="14"/>
    </row>
    <row r="1212" spans="1:1">
      <c r="A1212" s="14"/>
    </row>
    <row r="1213" spans="1:1">
      <c r="A1213" s="14"/>
    </row>
    <row r="1214" spans="1:1">
      <c r="A1214" s="14"/>
    </row>
    <row r="1215" spans="1:1">
      <c r="A1215" s="14"/>
    </row>
    <row r="1216" spans="1:1">
      <c r="A1216" s="14"/>
    </row>
    <row r="1217" spans="1:1">
      <c r="A1217" s="14"/>
    </row>
    <row r="1218" spans="1:1">
      <c r="A1218" s="14"/>
    </row>
    <row r="1219" spans="1:1">
      <c r="A1219" s="14"/>
    </row>
    <row r="1220" spans="1:1">
      <c r="A1220" s="14"/>
    </row>
    <row r="1221" spans="1:1">
      <c r="A1221" s="14"/>
    </row>
    <row r="1222" spans="1:1">
      <c r="A1222" s="14"/>
    </row>
    <row r="1223" spans="1:1">
      <c r="A1223" s="14"/>
    </row>
    <row r="1224" spans="1:1">
      <c r="A1224" s="14"/>
    </row>
    <row r="1225" spans="1:1">
      <c r="A1225" s="14"/>
    </row>
    <row r="1226" spans="1:1">
      <c r="A1226" s="14"/>
    </row>
    <row r="1227" spans="1:1">
      <c r="A1227" s="14"/>
    </row>
    <row r="1228" spans="1:1">
      <c r="A1228" s="14"/>
    </row>
    <row r="1229" spans="1:1">
      <c r="A1229" s="14"/>
    </row>
    <row r="1230" spans="1:1">
      <c r="A1230" s="14"/>
    </row>
    <row r="1231" spans="1:1">
      <c r="A1231" s="14"/>
    </row>
    <row r="1232" spans="1:1">
      <c r="A1232" s="14"/>
    </row>
    <row r="1233" spans="1:1">
      <c r="A1233" s="14"/>
    </row>
    <row r="1234" spans="1:1">
      <c r="A1234" s="14"/>
    </row>
    <row r="1235" spans="1:1">
      <c r="A1235" s="14"/>
    </row>
    <row r="1236" spans="1:1">
      <c r="A1236" s="14"/>
    </row>
    <row r="1237" spans="1:1">
      <c r="A1237" s="14"/>
    </row>
    <row r="1238" spans="1:1">
      <c r="A1238" s="14"/>
    </row>
    <row r="1239" spans="1:1">
      <c r="A1239" s="14"/>
    </row>
    <row r="1240" spans="1:1">
      <c r="A1240" s="14"/>
    </row>
    <row r="1241" spans="1:1">
      <c r="A1241" s="14"/>
    </row>
    <row r="1242" spans="1:1">
      <c r="A1242" s="14"/>
    </row>
    <row r="1243" spans="1:1">
      <c r="A1243" s="14"/>
    </row>
    <row r="1244" spans="1:1">
      <c r="A1244" s="14"/>
    </row>
    <row r="1245" spans="1:1">
      <c r="A1245" s="14"/>
    </row>
    <row r="1246" spans="1:1">
      <c r="A1246" s="14"/>
    </row>
    <row r="1247" spans="1:1">
      <c r="A1247" s="14"/>
    </row>
    <row r="1248" spans="1:1">
      <c r="A1248" s="14"/>
    </row>
    <row r="1249" spans="1:1">
      <c r="A1249" s="14"/>
    </row>
    <row r="1250" spans="1:1">
      <c r="A1250" s="14"/>
    </row>
    <row r="1251" spans="1:1">
      <c r="A1251" s="14"/>
    </row>
    <row r="1252" spans="1:1">
      <c r="A1252" s="14"/>
    </row>
    <row r="1253" spans="1:1">
      <c r="A1253" s="14"/>
    </row>
    <row r="1254" spans="1:1">
      <c r="A1254" s="14"/>
    </row>
    <row r="1255" spans="1:1">
      <c r="A1255" s="14"/>
    </row>
    <row r="1256" spans="1:1">
      <c r="A1256" s="14"/>
    </row>
    <row r="1257" spans="1:1">
      <c r="A1257" s="14"/>
    </row>
    <row r="1258" spans="1:1">
      <c r="A1258" s="14"/>
    </row>
    <row r="1259" spans="1:1">
      <c r="A1259" s="14"/>
    </row>
    <row r="1260" spans="1:1">
      <c r="A1260" s="14"/>
    </row>
    <row r="1261" spans="1:1">
      <c r="A1261" s="14"/>
    </row>
    <row r="1262" spans="1:1">
      <c r="A1262" s="14"/>
    </row>
    <row r="1263" spans="1:1">
      <c r="A1263" s="14"/>
    </row>
    <row r="1264" spans="1:1">
      <c r="A1264" s="14"/>
    </row>
    <row r="1265" spans="1:1">
      <c r="A1265" s="14"/>
    </row>
    <row r="1266" spans="1:1">
      <c r="A1266" s="14"/>
    </row>
    <row r="1267" spans="1:1">
      <c r="A1267" s="14"/>
    </row>
    <row r="1268" spans="1:1">
      <c r="A1268" s="14"/>
    </row>
    <row r="1269" spans="1:1">
      <c r="A1269" s="14"/>
    </row>
    <row r="1270" spans="1:1">
      <c r="A1270" s="14"/>
    </row>
    <row r="1271" spans="1:1">
      <c r="A1271" s="14"/>
    </row>
    <row r="1272" spans="1:1">
      <c r="A1272" s="14"/>
    </row>
    <row r="1273" spans="1:1">
      <c r="A1273" s="14"/>
    </row>
    <row r="1274" spans="1:1">
      <c r="A1274" s="14"/>
    </row>
    <row r="1275" spans="1:1">
      <c r="A1275" s="14"/>
    </row>
    <row r="1276" spans="1:1">
      <c r="A1276" s="14"/>
    </row>
    <row r="1277" spans="1:1">
      <c r="A1277" s="14"/>
    </row>
    <row r="1278" spans="1:1">
      <c r="A1278" s="14"/>
    </row>
    <row r="1279" spans="1:1">
      <c r="A1279" s="14"/>
    </row>
    <row r="1280" spans="1:1">
      <c r="A1280" s="14"/>
    </row>
    <row r="1281" spans="1:1">
      <c r="A1281" s="14"/>
    </row>
    <row r="1282" spans="1:1">
      <c r="A1282" s="14"/>
    </row>
    <row r="1283" spans="1:1">
      <c r="A1283" s="14"/>
    </row>
    <row r="1284" spans="1:1">
      <c r="A1284" s="14"/>
    </row>
    <row r="1285" spans="1:1">
      <c r="A1285" s="14"/>
    </row>
    <row r="1286" spans="1:1">
      <c r="A1286" s="14"/>
    </row>
    <row r="1287" spans="1:1">
      <c r="A1287" s="14"/>
    </row>
    <row r="1288" spans="1:1">
      <c r="A1288" s="14"/>
    </row>
    <row r="1289" spans="1:1">
      <c r="A1289" s="14"/>
    </row>
    <row r="1290" spans="1:1">
      <c r="A1290" s="14"/>
    </row>
    <row r="1291" spans="1:1">
      <c r="A1291" s="14"/>
    </row>
    <row r="1292" spans="1:1">
      <c r="A1292" s="14"/>
    </row>
    <row r="1293" spans="1:1">
      <c r="A1293" s="14"/>
    </row>
    <row r="1294" spans="1:1">
      <c r="A1294" s="14"/>
    </row>
    <row r="1295" spans="1:1">
      <c r="A1295" s="14"/>
    </row>
    <row r="1296" spans="1:1">
      <c r="A1296" s="14"/>
    </row>
    <row r="1297" spans="1:1">
      <c r="A1297" s="14"/>
    </row>
    <row r="1298" spans="1:1">
      <c r="A1298" s="14"/>
    </row>
    <row r="1299" spans="1:1">
      <c r="A1299" s="14"/>
    </row>
    <row r="1300" spans="1:1">
      <c r="A1300" s="14"/>
    </row>
    <row r="1301" spans="1:1">
      <c r="A1301" s="14"/>
    </row>
    <row r="1302" spans="1:1">
      <c r="A1302" s="14"/>
    </row>
    <row r="1303" spans="1:1">
      <c r="A1303" s="14"/>
    </row>
    <row r="1304" spans="1:1">
      <c r="A1304" s="14"/>
    </row>
    <row r="1305" spans="1:1">
      <c r="A1305" s="14"/>
    </row>
    <row r="1306" spans="1:1">
      <c r="A1306" s="14"/>
    </row>
    <row r="1307" spans="1:1">
      <c r="A1307" s="14"/>
    </row>
    <row r="1308" spans="1:1">
      <c r="A1308" s="14"/>
    </row>
    <row r="1309" spans="1:1">
      <c r="A1309" s="14"/>
    </row>
    <row r="1310" spans="1:1">
      <c r="A1310" s="14"/>
    </row>
    <row r="1311" spans="1:1">
      <c r="A1311" s="14"/>
    </row>
    <row r="1312" spans="1:1">
      <c r="A1312" s="14"/>
    </row>
    <row r="1313" spans="1:1">
      <c r="A1313" s="14"/>
    </row>
    <row r="1314" spans="1:1">
      <c r="A1314" s="14"/>
    </row>
    <row r="1315" spans="1:1">
      <c r="A1315" s="14"/>
    </row>
    <row r="1316" spans="1:1">
      <c r="A1316" s="14"/>
    </row>
    <row r="1317" spans="1:1">
      <c r="A1317" s="14"/>
    </row>
    <row r="1318" spans="1:1">
      <c r="A1318" s="14"/>
    </row>
    <row r="1319" spans="1:1">
      <c r="A1319" s="14"/>
    </row>
    <row r="1320" spans="1:1">
      <c r="A1320" s="14"/>
    </row>
    <row r="1321" spans="1:1">
      <c r="A1321" s="14"/>
    </row>
    <row r="1322" spans="1:1">
      <c r="A1322" s="14"/>
    </row>
    <row r="1323" spans="1:1">
      <c r="A1323" s="14"/>
    </row>
    <row r="1324" spans="1:1">
      <c r="A1324" s="14"/>
    </row>
    <row r="1325" spans="1:1">
      <c r="A1325" s="14"/>
    </row>
    <row r="1326" spans="1:1">
      <c r="A1326" s="14"/>
    </row>
    <row r="1327" spans="1:1">
      <c r="A1327" s="14"/>
    </row>
    <row r="1328" spans="1:1">
      <c r="A1328" s="14"/>
    </row>
    <row r="1329" spans="1:1">
      <c r="A1329" s="14"/>
    </row>
    <row r="1330" spans="1:1">
      <c r="A1330" s="14"/>
    </row>
    <row r="1331" spans="1:1">
      <c r="A1331" s="14"/>
    </row>
    <row r="1332" spans="1:1">
      <c r="A1332" s="14"/>
    </row>
    <row r="1333" spans="1:1">
      <c r="A1333" s="14"/>
    </row>
    <row r="1334" spans="1:1">
      <c r="A1334" s="14"/>
    </row>
    <row r="1335" spans="1:1">
      <c r="A1335" s="14"/>
    </row>
    <row r="1336" spans="1:1">
      <c r="A1336" s="14"/>
    </row>
    <row r="1337" spans="1:1">
      <c r="A1337" s="14"/>
    </row>
    <row r="1338" spans="1:1">
      <c r="A1338" s="14"/>
    </row>
    <row r="1339" spans="1:1">
      <c r="A1339" s="14"/>
    </row>
    <row r="1340" spans="1:1">
      <c r="A1340" s="14"/>
    </row>
    <row r="1341" spans="1:1">
      <c r="A1341" s="14"/>
    </row>
    <row r="1342" spans="1:1">
      <c r="A1342" s="14"/>
    </row>
    <row r="1343" spans="1:1">
      <c r="A1343" s="14"/>
    </row>
    <row r="1344" spans="1:1">
      <c r="A1344" s="14"/>
    </row>
    <row r="1345" spans="1:1">
      <c r="A1345" s="14"/>
    </row>
    <row r="1346" spans="1:1">
      <c r="A1346" s="14"/>
    </row>
    <row r="1347" spans="1:1">
      <c r="A1347" s="14"/>
    </row>
    <row r="1348" spans="1:1">
      <c r="A1348" s="14"/>
    </row>
    <row r="1349" spans="1:1">
      <c r="A1349" s="14"/>
    </row>
    <row r="1350" spans="1:1">
      <c r="A1350" s="14"/>
    </row>
    <row r="1351" spans="1:1">
      <c r="A1351" s="14"/>
    </row>
    <row r="1352" spans="1:1">
      <c r="A1352" s="14"/>
    </row>
    <row r="1353" spans="1:1">
      <c r="A1353" s="14"/>
    </row>
    <row r="1354" spans="1:1">
      <c r="A1354" s="14"/>
    </row>
    <row r="1355" spans="1:1">
      <c r="A1355" s="14"/>
    </row>
    <row r="1356" spans="1:1">
      <c r="A1356" s="14"/>
    </row>
    <row r="1357" spans="1:1">
      <c r="A1357" s="14"/>
    </row>
    <row r="1358" spans="1:1">
      <c r="A1358" s="14"/>
    </row>
    <row r="1359" spans="1:1">
      <c r="A1359" s="14"/>
    </row>
    <row r="1360" spans="1:1">
      <c r="A1360" s="14"/>
    </row>
    <row r="1361" spans="1:1">
      <c r="A1361" s="14"/>
    </row>
    <row r="1362" spans="1:1">
      <c r="A1362" s="14"/>
    </row>
    <row r="1363" spans="1:1">
      <c r="A1363" s="14"/>
    </row>
    <row r="1364" spans="1:1">
      <c r="A1364" s="14"/>
    </row>
    <row r="1365" spans="1:1">
      <c r="A1365" s="14"/>
    </row>
    <row r="1366" spans="1:1">
      <c r="A1366" s="14"/>
    </row>
    <row r="1367" spans="1:1">
      <c r="A1367" s="14"/>
    </row>
    <row r="1368" spans="1:1">
      <c r="A1368" s="14"/>
    </row>
    <row r="1369" spans="1:1">
      <c r="A1369" s="14"/>
    </row>
    <row r="1370" spans="1:1">
      <c r="A1370" s="14"/>
    </row>
    <row r="1371" spans="1:1">
      <c r="A1371" s="14"/>
    </row>
    <row r="1372" spans="1:1">
      <c r="A1372" s="14"/>
    </row>
    <row r="1373" spans="1:1">
      <c r="A1373" s="14"/>
    </row>
    <row r="1374" spans="1:1">
      <c r="A1374" s="14"/>
    </row>
    <row r="1375" spans="1:1">
      <c r="A1375" s="14"/>
    </row>
    <row r="1376" spans="1:1">
      <c r="A1376" s="14"/>
    </row>
    <row r="1377" spans="1:1">
      <c r="A1377" s="14"/>
    </row>
    <row r="1378" spans="1:1">
      <c r="A1378" s="14"/>
    </row>
    <row r="1379" spans="1:1">
      <c r="A1379" s="14"/>
    </row>
    <row r="1380" spans="1:1">
      <c r="A1380" s="14"/>
    </row>
    <row r="1381" spans="1:1">
      <c r="A1381" s="14"/>
    </row>
    <row r="1382" spans="1:1">
      <c r="A1382" s="14"/>
    </row>
    <row r="1383" spans="1:1">
      <c r="A1383" s="14"/>
    </row>
    <row r="1384" spans="1:1">
      <c r="A1384" s="14"/>
    </row>
    <row r="1385" spans="1:1">
      <c r="A1385" s="14"/>
    </row>
    <row r="1386" spans="1:1">
      <c r="A1386" s="14"/>
    </row>
    <row r="1387" spans="1:1">
      <c r="A1387" s="14"/>
    </row>
    <row r="1388" spans="1:1">
      <c r="A1388" s="14"/>
    </row>
    <row r="1389" spans="1:1">
      <c r="A1389" s="14"/>
    </row>
    <row r="1390" spans="1:1">
      <c r="A1390" s="14"/>
    </row>
    <row r="1391" spans="1:1">
      <c r="A1391" s="14"/>
    </row>
    <row r="1392" spans="1:1">
      <c r="A1392" s="14"/>
    </row>
    <row r="1393" spans="1:1">
      <c r="A1393" s="14"/>
    </row>
    <row r="1394" spans="1:1">
      <c r="A1394" s="14"/>
    </row>
    <row r="1395" spans="1:1">
      <c r="A1395" s="14"/>
    </row>
    <row r="1396" spans="1:1">
      <c r="A1396" s="14"/>
    </row>
    <row r="1397" spans="1:1">
      <c r="A1397" s="14"/>
    </row>
    <row r="1398" spans="1:1">
      <c r="A1398" s="14"/>
    </row>
    <row r="1399" spans="1:1">
      <c r="A1399" s="14"/>
    </row>
    <row r="1400" spans="1:1">
      <c r="A1400" s="14"/>
    </row>
    <row r="1401" spans="1:1">
      <c r="A1401" s="14"/>
    </row>
    <row r="1402" spans="1:1">
      <c r="A1402" s="14"/>
    </row>
    <row r="1403" spans="1:1">
      <c r="A1403" s="14"/>
    </row>
    <row r="1404" spans="1:1">
      <c r="A1404" s="14"/>
    </row>
    <row r="1405" spans="1:1">
      <c r="A1405" s="14"/>
    </row>
    <row r="1406" spans="1:1">
      <c r="A1406" s="14"/>
    </row>
    <row r="1407" spans="1:1">
      <c r="A1407" s="14"/>
    </row>
    <row r="1408" spans="1:1">
      <c r="A1408" s="14"/>
    </row>
    <row r="1409" spans="1:1">
      <c r="A1409" s="14"/>
    </row>
    <row r="1410" spans="1:1">
      <c r="A1410" s="14"/>
    </row>
    <row r="1411" spans="1:1">
      <c r="A1411" s="14"/>
    </row>
    <row r="1412" spans="1:1">
      <c r="A1412" s="14"/>
    </row>
    <row r="1413" spans="1:1">
      <c r="A1413" s="14"/>
    </row>
    <row r="1414" spans="1:1">
      <c r="A1414" s="14"/>
    </row>
    <row r="1415" spans="1:1">
      <c r="A1415" s="14"/>
    </row>
    <row r="1416" spans="1:1">
      <c r="A1416" s="14"/>
    </row>
    <row r="1417" spans="1:1">
      <c r="A1417" s="14"/>
    </row>
    <row r="1418" spans="1:1">
      <c r="A1418" s="14"/>
    </row>
    <row r="1419" spans="1:1">
      <c r="A1419" s="14"/>
    </row>
    <row r="1420" spans="1:1">
      <c r="A1420" s="14"/>
    </row>
    <row r="1421" spans="1:1">
      <c r="A1421" s="14"/>
    </row>
    <row r="1422" spans="1:1">
      <c r="A1422" s="14"/>
    </row>
    <row r="1423" spans="1:1">
      <c r="A1423" s="14"/>
    </row>
    <row r="1424" spans="1:1">
      <c r="A1424" s="14"/>
    </row>
    <row r="1425" spans="1:1">
      <c r="A1425" s="14"/>
    </row>
    <row r="1426" spans="1:1">
      <c r="A1426" s="14"/>
    </row>
    <row r="1427" spans="1:1">
      <c r="A1427" s="14"/>
    </row>
    <row r="1428" spans="1:1">
      <c r="A1428" s="14"/>
    </row>
    <row r="1429" spans="1:1">
      <c r="A1429" s="14"/>
    </row>
    <row r="1430" spans="1:1">
      <c r="A1430" s="14"/>
    </row>
    <row r="1431" spans="1:1">
      <c r="A1431" s="14"/>
    </row>
    <row r="1432" spans="1:1">
      <c r="A1432" s="14"/>
    </row>
    <row r="1433" spans="1:1">
      <c r="A1433" s="14"/>
    </row>
    <row r="1434" spans="1:1">
      <c r="A1434" s="14"/>
    </row>
    <row r="1435" spans="1:1">
      <c r="A1435" s="14"/>
    </row>
    <row r="1436" spans="1:1">
      <c r="A1436" s="14"/>
    </row>
    <row r="1437" spans="1:1">
      <c r="A1437" s="14"/>
    </row>
    <row r="1438" spans="1:1">
      <c r="A1438" s="14"/>
    </row>
    <row r="1439" spans="1:1">
      <c r="A1439" s="14"/>
    </row>
    <row r="1440" spans="1:1">
      <c r="A1440" s="14"/>
    </row>
    <row r="1441" spans="1:1">
      <c r="A1441" s="14"/>
    </row>
    <row r="1442" spans="1:1">
      <c r="A1442" s="14"/>
    </row>
    <row r="1443" spans="1:1">
      <c r="A1443" s="14"/>
    </row>
    <row r="1444" spans="1:1">
      <c r="A1444" s="14"/>
    </row>
    <row r="1445" spans="1:1">
      <c r="A1445" s="14"/>
    </row>
    <row r="1446" spans="1:1">
      <c r="A1446" s="14"/>
    </row>
    <row r="1447" spans="1:1">
      <c r="A1447" s="14"/>
    </row>
    <row r="1448" spans="1:1">
      <c r="A1448" s="14"/>
    </row>
    <row r="1449" spans="1:1">
      <c r="A1449" s="14"/>
    </row>
    <row r="1450" spans="1:1">
      <c r="A1450" s="14"/>
    </row>
    <row r="1451" spans="1:1">
      <c r="A1451" s="14"/>
    </row>
    <row r="1452" spans="1:1">
      <c r="A1452" s="14"/>
    </row>
    <row r="1453" spans="1:1">
      <c r="A1453" s="14"/>
    </row>
    <row r="1454" spans="1:1">
      <c r="A1454" s="14"/>
    </row>
    <row r="1455" spans="1:1">
      <c r="A1455" s="14"/>
    </row>
    <row r="1456" spans="1:1">
      <c r="A1456" s="14"/>
    </row>
    <row r="1457" spans="1:1">
      <c r="A1457" s="14"/>
    </row>
    <row r="1458" spans="1:1">
      <c r="A1458" s="14"/>
    </row>
    <row r="1459" spans="1:1">
      <c r="A1459" s="14"/>
    </row>
    <row r="1460" spans="1:1">
      <c r="A1460" s="14"/>
    </row>
    <row r="1461" spans="1:1">
      <c r="A1461" s="14"/>
    </row>
    <row r="1462" spans="1:1">
      <c r="A1462" s="14"/>
    </row>
    <row r="1463" spans="1:1">
      <c r="A1463" s="14"/>
    </row>
    <row r="1464" spans="1:1">
      <c r="A1464" s="14"/>
    </row>
    <row r="1465" spans="1:1">
      <c r="A1465" s="14"/>
    </row>
    <row r="1466" spans="1:1">
      <c r="A1466" s="14"/>
    </row>
    <row r="1467" spans="1:1">
      <c r="A1467" s="14"/>
    </row>
    <row r="1468" spans="1:1">
      <c r="A1468" s="14"/>
    </row>
    <row r="1469" spans="1:1">
      <c r="A1469" s="14"/>
    </row>
    <row r="1470" spans="1:1">
      <c r="A1470" s="14"/>
    </row>
    <row r="1471" spans="1:1">
      <c r="A1471" s="14"/>
    </row>
    <row r="1472" spans="1:1">
      <c r="A1472" s="14"/>
    </row>
    <row r="1473" spans="1:1">
      <c r="A1473" s="14"/>
    </row>
    <row r="1474" spans="1:1">
      <c r="A1474" s="14"/>
    </row>
    <row r="1475" spans="1:1">
      <c r="A1475" s="14"/>
    </row>
    <row r="1476" spans="1:1">
      <c r="A1476" s="14"/>
    </row>
    <row r="1477" spans="1:1">
      <c r="A1477" s="14"/>
    </row>
    <row r="1478" spans="1:1">
      <c r="A1478" s="14"/>
    </row>
    <row r="1479" spans="1:1">
      <c r="A1479" s="14"/>
    </row>
    <row r="1480" spans="1:1">
      <c r="A1480" s="14"/>
    </row>
    <row r="1481" spans="1:1">
      <c r="A1481" s="14"/>
    </row>
    <row r="1482" spans="1:1">
      <c r="A1482" s="14"/>
    </row>
    <row r="1483" spans="1:1">
      <c r="A1483" s="14"/>
    </row>
    <row r="1484" spans="1:1">
      <c r="A1484" s="14"/>
    </row>
    <row r="1485" spans="1:1">
      <c r="A1485" s="14"/>
    </row>
    <row r="1486" spans="1:1">
      <c r="A1486" s="14"/>
    </row>
    <row r="1487" spans="1:1">
      <c r="A1487" s="14"/>
    </row>
    <row r="1488" spans="1:1">
      <c r="A1488" s="14"/>
    </row>
    <row r="1489" spans="1:1">
      <c r="A1489" s="14"/>
    </row>
    <row r="1490" spans="1:1">
      <c r="A1490" s="14"/>
    </row>
    <row r="1491" spans="1:1">
      <c r="A1491" s="14"/>
    </row>
    <row r="1492" spans="1:1">
      <c r="A1492" s="14"/>
    </row>
    <row r="1493" spans="1:1">
      <c r="A1493" s="14"/>
    </row>
    <row r="1494" spans="1:1">
      <c r="A1494" s="14"/>
    </row>
    <row r="1495" spans="1:1">
      <c r="A1495" s="14"/>
    </row>
    <row r="1496" spans="1:1">
      <c r="A1496" s="14"/>
    </row>
    <row r="1497" spans="1:1">
      <c r="A1497" s="14"/>
    </row>
    <row r="1498" spans="1:1">
      <c r="A1498" s="14"/>
    </row>
    <row r="1499" spans="1:1">
      <c r="A1499" s="14"/>
    </row>
    <row r="1500" spans="1:1">
      <c r="A1500" s="14"/>
    </row>
    <row r="1501" spans="1:1">
      <c r="A1501" s="14"/>
    </row>
    <row r="1502" spans="1:1">
      <c r="A1502" s="14"/>
    </row>
    <row r="1503" spans="1:1">
      <c r="A1503" s="14"/>
    </row>
    <row r="1504" spans="1:1">
      <c r="A1504" s="14"/>
    </row>
    <row r="1505" spans="1:1">
      <c r="A1505" s="14"/>
    </row>
    <row r="1506" spans="1:1">
      <c r="A1506" s="14"/>
    </row>
    <row r="1507" spans="1:1">
      <c r="A1507" s="14"/>
    </row>
    <row r="1508" spans="1:1">
      <c r="A1508" s="14"/>
    </row>
    <row r="1509" spans="1:1">
      <c r="A1509" s="14"/>
    </row>
    <row r="1510" spans="1:1">
      <c r="A1510" s="14"/>
    </row>
    <row r="1511" spans="1:1">
      <c r="A1511" s="14"/>
    </row>
    <row r="1512" spans="1:1">
      <c r="A1512" s="14"/>
    </row>
    <row r="1513" spans="1:1">
      <c r="A1513" s="14"/>
    </row>
    <row r="1514" spans="1:1">
      <c r="A1514" s="14"/>
    </row>
    <row r="1515" spans="1:1">
      <c r="A1515" s="14"/>
    </row>
    <row r="1516" spans="1:1">
      <c r="A1516" s="14"/>
    </row>
    <row r="1517" spans="1:1">
      <c r="A1517" s="14"/>
    </row>
    <row r="1518" spans="1:1">
      <c r="A1518" s="14"/>
    </row>
    <row r="1519" spans="1:1">
      <c r="A1519" s="14"/>
    </row>
    <row r="1520" spans="1:1">
      <c r="A1520" s="14"/>
    </row>
    <row r="1521" spans="1:1">
      <c r="A1521" s="14"/>
    </row>
    <row r="1522" spans="1:1">
      <c r="A1522" s="14"/>
    </row>
    <row r="1523" spans="1:1">
      <c r="A1523" s="14"/>
    </row>
    <row r="1524" spans="1:1">
      <c r="A1524" s="14"/>
    </row>
    <row r="1525" spans="1:1">
      <c r="A1525" s="14"/>
    </row>
    <row r="1526" spans="1:1">
      <c r="A1526" s="14"/>
    </row>
    <row r="1527" spans="1:1">
      <c r="A1527" s="14"/>
    </row>
    <row r="1528" spans="1:1">
      <c r="A1528" s="14"/>
    </row>
    <row r="1529" spans="1:1">
      <c r="A1529" s="14"/>
    </row>
    <row r="1530" spans="1:1">
      <c r="A1530" s="14"/>
    </row>
    <row r="1531" spans="1:1">
      <c r="A1531" s="14"/>
    </row>
    <row r="1532" spans="1:1">
      <c r="A1532" s="14"/>
    </row>
    <row r="1533" spans="1:1">
      <c r="A1533" s="14"/>
    </row>
    <row r="1534" spans="1:1">
      <c r="A1534" s="14"/>
    </row>
    <row r="1535" spans="1:1">
      <c r="A1535" s="14"/>
    </row>
    <row r="1536" spans="1:1">
      <c r="A1536" s="14"/>
    </row>
    <row r="1537" spans="1:1">
      <c r="A1537" s="14"/>
    </row>
    <row r="1538" spans="1:1">
      <c r="A1538" s="14"/>
    </row>
    <row r="1539" spans="1:1">
      <c r="A1539" s="14"/>
    </row>
    <row r="1540" spans="1:1">
      <c r="A1540" s="14"/>
    </row>
    <row r="1541" spans="1:1">
      <c r="A1541" s="14"/>
    </row>
    <row r="1542" spans="1:1">
      <c r="A1542" s="14"/>
    </row>
    <row r="1543" spans="1:1">
      <c r="A1543" s="14"/>
    </row>
    <row r="1544" spans="1:1">
      <c r="A1544" s="14"/>
    </row>
    <row r="1545" spans="1:1">
      <c r="A1545" s="14"/>
    </row>
    <row r="1546" spans="1:1">
      <c r="A1546" s="14"/>
    </row>
    <row r="1547" spans="1:1">
      <c r="A1547" s="14"/>
    </row>
    <row r="1548" spans="1:1">
      <c r="A1548" s="14"/>
    </row>
    <row r="1549" spans="1:1">
      <c r="A1549" s="14"/>
    </row>
    <row r="1550" spans="1:1">
      <c r="A1550" s="14"/>
    </row>
    <row r="1551" spans="1:1">
      <c r="A1551" s="14"/>
    </row>
    <row r="1552" spans="1:1">
      <c r="A1552" s="14"/>
    </row>
    <row r="1553" spans="1:1">
      <c r="A1553" s="14"/>
    </row>
    <row r="1554" spans="1:1">
      <c r="A1554" s="14"/>
    </row>
    <row r="1555" spans="1:1">
      <c r="A1555" s="14"/>
    </row>
    <row r="1556" spans="1:1">
      <c r="A1556" s="14"/>
    </row>
    <row r="1557" spans="1:1">
      <c r="A1557" s="14"/>
    </row>
    <row r="1558" spans="1:1">
      <c r="A1558" s="14"/>
    </row>
    <row r="1559" spans="1:1">
      <c r="A1559" s="14"/>
    </row>
    <row r="1560" spans="1:1">
      <c r="A1560" s="14"/>
    </row>
    <row r="1561" spans="1:1">
      <c r="A1561" s="14"/>
    </row>
    <row r="1562" spans="1:1">
      <c r="A1562" s="14"/>
    </row>
    <row r="1563" spans="1:1">
      <c r="A1563" s="14"/>
    </row>
    <row r="1564" spans="1:1">
      <c r="A1564" s="14"/>
    </row>
    <row r="1565" spans="1:1">
      <c r="A1565" s="14"/>
    </row>
    <row r="1566" spans="1:1">
      <c r="A1566" s="14"/>
    </row>
    <row r="1567" spans="1:1">
      <c r="A1567" s="14"/>
    </row>
    <row r="1568" spans="1:1">
      <c r="A1568" s="14"/>
    </row>
    <row r="1569" spans="1:1">
      <c r="A1569" s="14"/>
    </row>
    <row r="1570" spans="1:1">
      <c r="A1570" s="14"/>
    </row>
    <row r="1571" spans="1:1">
      <c r="A1571" s="14"/>
    </row>
    <row r="1572" spans="1:1">
      <c r="A1572" s="14"/>
    </row>
    <row r="1573" spans="1:1">
      <c r="A1573" s="14"/>
    </row>
    <row r="1574" spans="1:1">
      <c r="A1574" s="14"/>
    </row>
    <row r="1575" spans="1:1">
      <c r="A1575" s="14"/>
    </row>
    <row r="1576" spans="1:1">
      <c r="A1576" s="14"/>
    </row>
    <row r="1577" spans="1:1">
      <c r="A1577" s="14"/>
    </row>
    <row r="1578" spans="1:1">
      <c r="A1578" s="14"/>
    </row>
    <row r="1579" spans="1:1">
      <c r="A1579" s="14"/>
    </row>
    <row r="1580" spans="1:1">
      <c r="A1580" s="14"/>
    </row>
    <row r="1581" spans="1:1">
      <c r="A1581" s="14"/>
    </row>
    <row r="1582" spans="1:1">
      <c r="A1582" s="14"/>
    </row>
    <row r="1583" spans="1:1">
      <c r="A1583" s="14"/>
    </row>
    <row r="1584" spans="1:1">
      <c r="A1584" s="14"/>
    </row>
    <row r="1585" spans="1:1">
      <c r="A1585" s="14"/>
    </row>
    <row r="1586" spans="1:1">
      <c r="A1586" s="14"/>
    </row>
    <row r="1587" spans="1:1">
      <c r="A1587" s="14"/>
    </row>
    <row r="1588" spans="1:1">
      <c r="A1588" s="14"/>
    </row>
    <row r="1589" spans="1:1">
      <c r="A1589" s="14"/>
    </row>
    <row r="1590" spans="1:1">
      <c r="A1590" s="14"/>
    </row>
    <row r="1591" spans="1:1">
      <c r="A1591" s="14"/>
    </row>
    <row r="1592" spans="1:1">
      <c r="A1592" s="14"/>
    </row>
    <row r="1593" spans="1:1">
      <c r="A1593" s="14"/>
    </row>
    <row r="1594" spans="1:1">
      <c r="A1594" s="14"/>
    </row>
    <row r="1595" spans="1:1">
      <c r="A1595" s="14"/>
    </row>
    <row r="1596" spans="1:1">
      <c r="A1596" s="14"/>
    </row>
    <row r="1597" spans="1:1">
      <c r="A1597" s="14"/>
    </row>
    <row r="1598" spans="1:1">
      <c r="A1598" s="14"/>
    </row>
    <row r="1599" spans="1:1">
      <c r="A1599" s="14"/>
    </row>
    <row r="1600" spans="1:1">
      <c r="A1600" s="14"/>
    </row>
    <row r="1601" spans="1:1">
      <c r="A1601" s="14"/>
    </row>
    <row r="1602" spans="1:1">
      <c r="A1602" s="14"/>
    </row>
    <row r="1603" spans="1:1">
      <c r="A1603" s="14"/>
    </row>
    <row r="1604" spans="1:1">
      <c r="A1604" s="14"/>
    </row>
    <row r="1605" spans="1:1">
      <c r="A1605" s="14"/>
    </row>
    <row r="1606" spans="1:1">
      <c r="A1606" s="14"/>
    </row>
    <row r="1607" spans="1:1">
      <c r="A1607" s="14"/>
    </row>
    <row r="1608" spans="1:1">
      <c r="A1608" s="14"/>
    </row>
    <row r="1609" spans="1:1">
      <c r="A1609" s="14"/>
    </row>
    <row r="1610" spans="1:1">
      <c r="A1610" s="14"/>
    </row>
    <row r="1611" spans="1:1">
      <c r="A1611" s="14"/>
    </row>
    <row r="1612" spans="1:1">
      <c r="A1612" s="14"/>
    </row>
    <row r="1613" spans="1:1">
      <c r="A1613" s="14"/>
    </row>
    <row r="1614" spans="1:1">
      <c r="A1614" s="14"/>
    </row>
    <row r="1615" spans="1:1">
      <c r="A1615" s="14"/>
    </row>
    <row r="1616" spans="1:1">
      <c r="A1616" s="14"/>
    </row>
    <row r="1617" spans="1:1">
      <c r="A1617" s="14"/>
    </row>
    <row r="1618" spans="1:1">
      <c r="A1618" s="14"/>
    </row>
    <row r="1619" spans="1:1">
      <c r="A1619" s="14"/>
    </row>
    <row r="1620" spans="1:1">
      <c r="A1620" s="14"/>
    </row>
    <row r="1621" spans="1:1">
      <c r="A1621" s="14"/>
    </row>
    <row r="1622" spans="1:1">
      <c r="A1622" s="14"/>
    </row>
    <row r="1623" spans="1:1">
      <c r="A1623" s="14"/>
    </row>
    <row r="1624" spans="1:1">
      <c r="A1624" s="14"/>
    </row>
    <row r="1625" spans="1:1">
      <c r="A1625" s="14"/>
    </row>
    <row r="1626" spans="1:1">
      <c r="A1626" s="14"/>
    </row>
    <row r="1627" spans="1:1">
      <c r="A1627" s="14"/>
    </row>
    <row r="1628" spans="1:1">
      <c r="A1628" s="14"/>
    </row>
    <row r="1629" spans="1:1">
      <c r="A1629" s="14"/>
    </row>
    <row r="1630" spans="1:1">
      <c r="A1630" s="14"/>
    </row>
    <row r="1631" spans="1:1">
      <c r="A1631" s="14"/>
    </row>
    <row r="1632" spans="1:1">
      <c r="A1632" s="14"/>
    </row>
    <row r="1633" spans="1:1">
      <c r="A1633" s="14"/>
    </row>
    <row r="1634" spans="1:1">
      <c r="A1634" s="14"/>
    </row>
    <row r="1635" spans="1:1">
      <c r="A1635" s="14"/>
    </row>
    <row r="1636" spans="1:1">
      <c r="A1636" s="14"/>
    </row>
    <row r="1637" spans="1:1">
      <c r="A1637" s="14"/>
    </row>
    <row r="1638" spans="1:1">
      <c r="A1638" s="14"/>
    </row>
    <row r="1639" spans="1:1">
      <c r="A1639" s="14"/>
    </row>
    <row r="1640" spans="1:1">
      <c r="A1640" s="14"/>
    </row>
    <row r="1641" spans="1:1">
      <c r="A1641" s="14"/>
    </row>
    <row r="1642" spans="1:1">
      <c r="A1642" s="14"/>
    </row>
    <row r="1643" spans="1:1">
      <c r="A1643" s="14"/>
    </row>
    <row r="1644" spans="1:1">
      <c r="A1644" s="14"/>
    </row>
    <row r="1645" spans="1:1">
      <c r="A1645" s="14"/>
    </row>
    <row r="1646" spans="1:1">
      <c r="A1646" s="14"/>
    </row>
    <row r="1647" spans="1:1">
      <c r="A1647" s="14"/>
    </row>
    <row r="1648" spans="1:1">
      <c r="A1648" s="14"/>
    </row>
    <row r="1649" spans="1:1">
      <c r="A1649" s="14"/>
    </row>
    <row r="1650" spans="1:1">
      <c r="A1650" s="14"/>
    </row>
    <row r="1651" spans="1:1">
      <c r="A1651" s="14"/>
    </row>
    <row r="1652" spans="1:1">
      <c r="A1652" s="14"/>
    </row>
    <row r="1653" spans="1:1">
      <c r="A1653" s="14"/>
    </row>
    <row r="1654" spans="1:1">
      <c r="A1654" s="14"/>
    </row>
    <row r="1655" spans="1:1">
      <c r="A1655" s="14"/>
    </row>
    <row r="1656" spans="1:1">
      <c r="A1656" s="14"/>
    </row>
    <row r="1657" spans="1:1">
      <c r="A1657" s="14"/>
    </row>
    <row r="1658" spans="1:1">
      <c r="A1658" s="14"/>
    </row>
    <row r="1659" spans="1:1">
      <c r="A1659" s="14"/>
    </row>
    <row r="1660" spans="1:1">
      <c r="A1660" s="14"/>
    </row>
    <row r="1661" spans="1:1">
      <c r="A1661" s="14"/>
    </row>
    <row r="1662" spans="1:1">
      <c r="A1662" s="14"/>
    </row>
    <row r="1663" spans="1:1">
      <c r="A1663" s="14"/>
    </row>
    <row r="1664" spans="1:1">
      <c r="A1664" s="14"/>
    </row>
    <row r="1665" spans="1:1">
      <c r="A1665" s="14"/>
    </row>
    <row r="1666" spans="1:1">
      <c r="A1666" s="14"/>
    </row>
    <row r="1667" spans="1:1">
      <c r="A1667" s="14"/>
    </row>
    <row r="1668" spans="1:1">
      <c r="A1668" s="14"/>
    </row>
    <row r="1669" spans="1:1">
      <c r="A1669" s="14"/>
    </row>
    <row r="1670" spans="1:1">
      <c r="A1670" s="14"/>
    </row>
    <row r="1671" spans="1:1">
      <c r="A1671" s="14"/>
    </row>
    <row r="1672" spans="1:1">
      <c r="A1672" s="14"/>
    </row>
    <row r="1673" spans="1:1">
      <c r="A1673" s="14"/>
    </row>
    <row r="1674" spans="1:1">
      <c r="A1674" s="14"/>
    </row>
    <row r="1675" spans="1:1">
      <c r="A1675" s="14"/>
    </row>
    <row r="1676" spans="1:1">
      <c r="A1676" s="14"/>
    </row>
    <row r="1677" spans="1:1">
      <c r="A1677" s="14"/>
    </row>
    <row r="1678" spans="1:1">
      <c r="A1678" s="14"/>
    </row>
    <row r="1679" spans="1:1">
      <c r="A1679" s="14"/>
    </row>
    <row r="1680" spans="1:1">
      <c r="A1680" s="14"/>
    </row>
    <row r="1681" spans="1:1">
      <c r="A1681" s="14"/>
    </row>
    <row r="1682" spans="1:1">
      <c r="A1682" s="14"/>
    </row>
    <row r="1683" spans="1:1">
      <c r="A1683" s="14"/>
    </row>
    <row r="1684" spans="1:1">
      <c r="A1684" s="14"/>
    </row>
    <row r="1685" spans="1:1">
      <c r="A1685" s="14"/>
    </row>
    <row r="1686" spans="1:1">
      <c r="A1686" s="14"/>
    </row>
    <row r="1687" spans="1:1">
      <c r="A1687" s="14"/>
    </row>
    <row r="1688" spans="1:1">
      <c r="A1688" s="14"/>
    </row>
    <row r="1689" spans="1:1">
      <c r="A1689" s="14"/>
    </row>
    <row r="1690" spans="1:1">
      <c r="A1690" s="14"/>
    </row>
    <row r="1691" spans="1:1">
      <c r="A1691" s="14"/>
    </row>
    <row r="1692" spans="1:1">
      <c r="A1692" s="14"/>
    </row>
    <row r="1693" spans="1:1">
      <c r="A1693" s="14"/>
    </row>
    <row r="1694" spans="1:1">
      <c r="A1694" s="14"/>
    </row>
    <row r="1695" spans="1:1">
      <c r="A1695" s="14"/>
    </row>
    <row r="1696" spans="1:1">
      <c r="A1696" s="14"/>
    </row>
    <row r="1697" spans="1:1">
      <c r="A1697" s="14"/>
    </row>
    <row r="1698" spans="1:1">
      <c r="A1698" s="14"/>
    </row>
    <row r="1699" spans="1:1">
      <c r="A1699" s="14"/>
    </row>
    <row r="1700" spans="1:1">
      <c r="A1700" s="14"/>
    </row>
    <row r="1701" spans="1:1">
      <c r="A1701" s="14"/>
    </row>
    <row r="1702" spans="1:1">
      <c r="A1702" s="14"/>
    </row>
    <row r="1703" spans="1:1">
      <c r="A1703" s="14"/>
    </row>
    <row r="1704" spans="1:1">
      <c r="A1704" s="14"/>
    </row>
    <row r="1705" spans="1:1">
      <c r="A1705" s="14"/>
    </row>
    <row r="1706" spans="1:1">
      <c r="A1706" s="14"/>
    </row>
    <row r="1707" spans="1:1">
      <c r="A1707" s="14"/>
    </row>
    <row r="1708" spans="1:1">
      <c r="A1708" s="14"/>
    </row>
    <row r="1709" spans="1:1">
      <c r="A1709" s="14"/>
    </row>
    <row r="1710" spans="1:1">
      <c r="A1710" s="14"/>
    </row>
    <row r="1711" spans="1:1">
      <c r="A1711" s="14"/>
    </row>
    <row r="1712" spans="1:1">
      <c r="A1712" s="14"/>
    </row>
    <row r="1713" spans="1:1">
      <c r="A1713" s="14"/>
    </row>
    <row r="1714" spans="1:1">
      <c r="A1714" s="14"/>
    </row>
    <row r="1715" spans="1:1">
      <c r="A1715" s="14"/>
    </row>
    <row r="1716" spans="1:1">
      <c r="A1716" s="14"/>
    </row>
    <row r="1717" spans="1:1">
      <c r="A1717" s="14"/>
    </row>
    <row r="1718" spans="1:1">
      <c r="A1718" s="14"/>
    </row>
    <row r="1719" spans="1:1">
      <c r="A1719" s="14"/>
    </row>
    <row r="1720" spans="1:1">
      <c r="A1720" s="14"/>
    </row>
    <row r="1721" spans="1:1">
      <c r="A1721" s="14"/>
    </row>
    <row r="1722" spans="1:1">
      <c r="A1722" s="14"/>
    </row>
    <row r="1723" spans="1:1">
      <c r="A1723" s="14"/>
    </row>
    <row r="1724" spans="1:1">
      <c r="A1724" s="14"/>
    </row>
    <row r="1725" spans="1:1">
      <c r="A1725" s="14"/>
    </row>
    <row r="1726" spans="1:1">
      <c r="A1726" s="14"/>
    </row>
    <row r="1727" spans="1:1">
      <c r="A1727" s="14"/>
    </row>
    <row r="1728" spans="1:1">
      <c r="A1728" s="14"/>
    </row>
    <row r="1729" spans="1:1">
      <c r="A1729" s="14"/>
    </row>
    <row r="1730" spans="1:1">
      <c r="A1730" s="14"/>
    </row>
    <row r="1731" spans="1:1">
      <c r="A1731" s="14"/>
    </row>
    <row r="1732" spans="1:1">
      <c r="A1732" s="14"/>
    </row>
    <row r="1733" spans="1:1">
      <c r="A1733" s="14"/>
    </row>
    <row r="1734" spans="1:1">
      <c r="A1734" s="14"/>
    </row>
    <row r="1735" spans="1:1">
      <c r="A1735" s="14"/>
    </row>
    <row r="1736" spans="1:1">
      <c r="A1736" s="14"/>
    </row>
    <row r="1737" spans="1:1">
      <c r="A1737" s="14"/>
    </row>
    <row r="1738" spans="1:1">
      <c r="A1738" s="14"/>
    </row>
    <row r="1739" spans="1:1">
      <c r="A1739" s="14"/>
    </row>
    <row r="1740" spans="1:1">
      <c r="A1740" s="14"/>
    </row>
    <row r="1741" spans="1:1">
      <c r="A1741" s="14"/>
    </row>
    <row r="1742" spans="1:1">
      <c r="A1742" s="14"/>
    </row>
    <row r="1743" spans="1:1">
      <c r="A1743" s="14"/>
    </row>
    <row r="1744" spans="1:1">
      <c r="A1744" s="14"/>
    </row>
    <row r="1745" spans="1:1">
      <c r="A1745" s="14"/>
    </row>
    <row r="1746" spans="1:1">
      <c r="A1746" s="14"/>
    </row>
    <row r="1747" spans="1:1">
      <c r="A1747" s="14"/>
    </row>
    <row r="1748" spans="1:1">
      <c r="A1748" s="14"/>
    </row>
    <row r="1749" spans="1:1">
      <c r="A1749" s="14"/>
    </row>
    <row r="1750" spans="1:1">
      <c r="A1750" s="14"/>
    </row>
    <row r="1751" spans="1:1">
      <c r="A1751" s="14"/>
    </row>
    <row r="1752" spans="1:1">
      <c r="A1752" s="14"/>
    </row>
    <row r="1753" spans="1:1">
      <c r="A1753" s="14"/>
    </row>
    <row r="1754" spans="1:1">
      <c r="A1754" s="14"/>
    </row>
    <row r="1755" spans="1:1">
      <c r="A1755" s="14"/>
    </row>
    <row r="1756" spans="1:1">
      <c r="A1756" s="14"/>
    </row>
    <row r="1757" spans="1:1">
      <c r="A1757" s="14"/>
    </row>
    <row r="1758" spans="1:1">
      <c r="A1758" s="14"/>
    </row>
    <row r="1759" spans="1:1">
      <c r="A1759" s="14"/>
    </row>
    <row r="1760" spans="1:1">
      <c r="A1760" s="14"/>
    </row>
    <row r="1761" spans="1:1">
      <c r="A1761" s="14"/>
    </row>
    <row r="1762" spans="1:1">
      <c r="A1762" s="14"/>
    </row>
    <row r="1763" spans="1:1">
      <c r="A1763" s="14"/>
    </row>
    <row r="1764" spans="1:1">
      <c r="A1764" s="14"/>
    </row>
    <row r="1765" spans="1:1">
      <c r="A1765" s="14"/>
    </row>
    <row r="1766" spans="1:1">
      <c r="A1766" s="14"/>
    </row>
    <row r="1767" spans="1:1">
      <c r="A1767" s="14"/>
    </row>
    <row r="1768" spans="1:1">
      <c r="A1768" s="14"/>
    </row>
    <row r="1769" spans="1:1">
      <c r="A1769" s="14"/>
    </row>
    <row r="1770" spans="1:1">
      <c r="A1770" s="14"/>
    </row>
    <row r="1771" spans="1:1">
      <c r="A1771" s="14"/>
    </row>
    <row r="1772" spans="1:1">
      <c r="A1772" s="14"/>
    </row>
    <row r="1773" spans="1:1">
      <c r="A1773" s="14"/>
    </row>
    <row r="1774" spans="1:1">
      <c r="A1774" s="14"/>
    </row>
    <row r="1775" spans="1:1">
      <c r="A1775" s="14"/>
    </row>
    <row r="1776" spans="1:1">
      <c r="A1776" s="14"/>
    </row>
    <row r="1777" spans="1:1">
      <c r="A1777" s="14"/>
    </row>
    <row r="1778" spans="1:1">
      <c r="A1778" s="14"/>
    </row>
    <row r="1779" spans="1:1">
      <c r="A1779" s="14"/>
    </row>
    <row r="1780" spans="1:1">
      <c r="A1780" s="14"/>
    </row>
    <row r="1781" spans="1:1">
      <c r="A1781" s="14"/>
    </row>
    <row r="1782" spans="1:1">
      <c r="A1782" s="14"/>
    </row>
    <row r="1783" spans="1:1">
      <c r="A1783" s="14"/>
    </row>
    <row r="1784" spans="1:1">
      <c r="A1784" s="14"/>
    </row>
    <row r="1785" spans="1:1">
      <c r="A1785" s="14"/>
    </row>
    <row r="1786" spans="1:1">
      <c r="A1786" s="14"/>
    </row>
    <row r="1787" spans="1:1">
      <c r="A1787" s="14"/>
    </row>
    <row r="1788" spans="1:1">
      <c r="A1788" s="14"/>
    </row>
    <row r="1789" spans="1:1">
      <c r="A1789" s="14"/>
    </row>
    <row r="1790" spans="1:1">
      <c r="A1790" s="14"/>
    </row>
    <row r="1791" spans="1:1">
      <c r="A1791" s="14"/>
    </row>
    <row r="1792" spans="1:1">
      <c r="A1792" s="14"/>
    </row>
    <row r="1793" spans="1:1">
      <c r="A1793" s="14"/>
    </row>
    <row r="1794" spans="1:1">
      <c r="A1794" s="14"/>
    </row>
    <row r="1795" spans="1:1">
      <c r="A1795" s="14"/>
    </row>
    <row r="1796" spans="1:1">
      <c r="A1796" s="14"/>
    </row>
    <row r="1797" spans="1:1">
      <c r="A1797" s="14"/>
    </row>
    <row r="1798" spans="1:1">
      <c r="A1798" s="14"/>
    </row>
    <row r="1799" spans="1:1">
      <c r="A1799" s="14"/>
    </row>
    <row r="1800" spans="1:1">
      <c r="A1800" s="14"/>
    </row>
    <row r="1801" spans="1:1">
      <c r="A1801" s="14"/>
    </row>
    <row r="1802" spans="1:1">
      <c r="A1802" s="14"/>
    </row>
    <row r="1803" spans="1:1">
      <c r="A1803" s="14"/>
    </row>
    <row r="1804" spans="1:1">
      <c r="A1804" s="14"/>
    </row>
    <row r="1805" spans="1:1">
      <c r="A1805" s="14"/>
    </row>
    <row r="1806" spans="1:1">
      <c r="A1806" s="14"/>
    </row>
    <row r="1807" spans="1:1">
      <c r="A1807" s="14"/>
    </row>
    <row r="1808" spans="1:1">
      <c r="A1808" s="14"/>
    </row>
    <row r="1809" spans="1:1">
      <c r="A1809" s="14"/>
    </row>
    <row r="1810" spans="1:1">
      <c r="A1810" s="14"/>
    </row>
    <row r="1811" spans="1:1">
      <c r="A1811" s="14"/>
    </row>
    <row r="1812" spans="1:1">
      <c r="A1812" s="14"/>
    </row>
    <row r="1813" spans="1:1">
      <c r="A1813" s="14"/>
    </row>
    <row r="1814" spans="1:1">
      <c r="A1814" s="14"/>
    </row>
    <row r="1815" spans="1:1">
      <c r="A1815" s="14"/>
    </row>
    <row r="1816" spans="1:1">
      <c r="A1816" s="14"/>
    </row>
    <row r="1817" spans="1:1">
      <c r="A1817" s="14"/>
    </row>
    <row r="1818" spans="1:1">
      <c r="A1818" s="14"/>
    </row>
    <row r="1819" spans="1:1">
      <c r="A1819" s="14"/>
    </row>
    <row r="1820" spans="1:1">
      <c r="A1820" s="14"/>
    </row>
    <row r="1821" spans="1:1">
      <c r="A1821" s="14"/>
    </row>
    <row r="1822" spans="1:1">
      <c r="A1822" s="14"/>
    </row>
    <row r="1823" spans="1:1">
      <c r="A1823" s="14"/>
    </row>
    <row r="1824" spans="1:1">
      <c r="A1824" s="14"/>
    </row>
    <row r="1825" spans="1:1">
      <c r="A1825" s="14"/>
    </row>
    <row r="1826" spans="1:1">
      <c r="A1826" s="14"/>
    </row>
    <row r="1827" spans="1:1">
      <c r="A1827" s="14"/>
    </row>
    <row r="1828" spans="1:1">
      <c r="A1828" s="14"/>
    </row>
    <row r="1829" spans="1:1">
      <c r="A1829" s="14"/>
    </row>
    <row r="1830" spans="1:1">
      <c r="A1830" s="14"/>
    </row>
    <row r="1831" spans="1:1">
      <c r="A1831" s="14"/>
    </row>
    <row r="1832" spans="1:1">
      <c r="A1832" s="14"/>
    </row>
    <row r="1833" spans="1:1">
      <c r="A1833" s="14"/>
    </row>
    <row r="1834" spans="1:1">
      <c r="A1834" s="14"/>
    </row>
    <row r="1835" spans="1:1">
      <c r="A1835" s="14"/>
    </row>
    <row r="1836" spans="1:1">
      <c r="A1836" s="14"/>
    </row>
    <row r="1837" spans="1:1">
      <c r="A1837" s="14"/>
    </row>
    <row r="1838" spans="1:1">
      <c r="A1838" s="14"/>
    </row>
    <row r="1839" spans="1:1">
      <c r="A1839" s="14"/>
    </row>
    <row r="1840" spans="1:1">
      <c r="A1840" s="14"/>
    </row>
    <row r="1841" spans="1:1">
      <c r="A1841" s="14"/>
    </row>
    <row r="1842" spans="1:1">
      <c r="A1842" s="14"/>
    </row>
    <row r="1843" spans="1:1">
      <c r="A1843" s="14"/>
    </row>
    <row r="1844" spans="1:1">
      <c r="A1844" s="14"/>
    </row>
    <row r="1845" spans="1:1">
      <c r="A1845" s="14"/>
    </row>
    <row r="1846" spans="1:1">
      <c r="A1846" s="14"/>
    </row>
    <row r="1847" spans="1:1">
      <c r="A1847" s="14"/>
    </row>
    <row r="1848" spans="1:1">
      <c r="A1848" s="14"/>
    </row>
    <row r="1849" spans="1:1">
      <c r="A1849" s="14"/>
    </row>
    <row r="1850" spans="1:1">
      <c r="A1850" s="14"/>
    </row>
    <row r="1851" spans="1:1">
      <c r="A1851" s="14"/>
    </row>
    <row r="1852" spans="1:1">
      <c r="A1852" s="14"/>
    </row>
    <row r="1853" spans="1:1">
      <c r="A1853" s="14"/>
    </row>
    <row r="1854" spans="1:1">
      <c r="A1854" s="14"/>
    </row>
    <row r="1855" spans="1:1">
      <c r="A1855" s="14"/>
    </row>
    <row r="1856" spans="1:1">
      <c r="A1856" s="14"/>
    </row>
    <row r="1857" spans="1:1">
      <c r="A1857" s="14"/>
    </row>
    <row r="1858" spans="1:1">
      <c r="A1858" s="14"/>
    </row>
    <row r="1859" spans="1:1">
      <c r="A1859" s="14"/>
    </row>
    <row r="1860" spans="1:1">
      <c r="A1860" s="14"/>
    </row>
    <row r="1861" spans="1:1">
      <c r="A1861" s="14"/>
    </row>
    <row r="1862" spans="1:1">
      <c r="A1862" s="14"/>
    </row>
    <row r="1863" spans="1:1">
      <c r="A1863" s="14"/>
    </row>
    <row r="1864" spans="1:1">
      <c r="A1864" s="14"/>
    </row>
    <row r="1865" spans="1:1">
      <c r="A1865" s="14"/>
    </row>
    <row r="1866" spans="1:1">
      <c r="A1866" s="14"/>
    </row>
    <row r="1867" spans="1:1">
      <c r="A1867" s="14"/>
    </row>
    <row r="1868" spans="1:1">
      <c r="A1868" s="14"/>
    </row>
    <row r="1869" spans="1:1">
      <c r="A1869" s="14"/>
    </row>
    <row r="1870" spans="1:1">
      <c r="A1870" s="14"/>
    </row>
    <row r="1871" spans="1:1">
      <c r="A1871" s="14"/>
    </row>
    <row r="1872" spans="1:1">
      <c r="A1872" s="14"/>
    </row>
    <row r="1873" spans="1:1">
      <c r="A1873" s="14"/>
    </row>
    <row r="1874" spans="1:1">
      <c r="A1874" s="14"/>
    </row>
    <row r="1875" spans="1:1">
      <c r="A1875" s="14"/>
    </row>
    <row r="1876" spans="1:1">
      <c r="A1876" s="14"/>
    </row>
    <row r="1877" spans="1:1">
      <c r="A1877" s="14"/>
    </row>
    <row r="1878" spans="1:1">
      <c r="A1878" s="14"/>
    </row>
    <row r="1879" spans="1:1">
      <c r="A1879" s="14"/>
    </row>
    <row r="1880" spans="1:1">
      <c r="A1880" s="14"/>
    </row>
    <row r="1881" spans="1:1">
      <c r="A1881" s="14"/>
    </row>
    <row r="1882" spans="1:1">
      <c r="A1882" s="14"/>
    </row>
    <row r="1883" spans="1:1">
      <c r="A1883" s="14"/>
    </row>
    <row r="1884" spans="1:1">
      <c r="A1884" s="14"/>
    </row>
    <row r="1885" spans="1:1">
      <c r="A1885" s="14"/>
    </row>
    <row r="1886" spans="1:1">
      <c r="A1886" s="14"/>
    </row>
    <row r="1887" spans="1:1">
      <c r="A1887" s="14"/>
    </row>
    <row r="1888" spans="1:1">
      <c r="A1888" s="14"/>
    </row>
    <row r="1889" spans="1:1">
      <c r="A1889" s="14"/>
    </row>
    <row r="1890" spans="1:1">
      <c r="A1890" s="14"/>
    </row>
    <row r="1891" spans="1:1">
      <c r="A1891" s="14"/>
    </row>
    <row r="1892" spans="1:1">
      <c r="A1892" s="14"/>
    </row>
    <row r="1893" spans="1:1">
      <c r="A1893" s="14"/>
    </row>
    <row r="1894" spans="1:1">
      <c r="A1894" s="14"/>
    </row>
    <row r="1895" spans="1:1">
      <c r="A1895" s="14"/>
    </row>
    <row r="1896" spans="1:1">
      <c r="A1896" s="14"/>
    </row>
    <row r="1897" spans="1:1">
      <c r="A1897" s="14"/>
    </row>
    <row r="1898" spans="1:1">
      <c r="A1898" s="14"/>
    </row>
    <row r="1899" spans="1:1">
      <c r="A1899" s="14"/>
    </row>
    <row r="1900" spans="1:1">
      <c r="A1900" s="14"/>
    </row>
    <row r="1901" spans="1:1">
      <c r="A1901" s="14"/>
    </row>
    <row r="1902" spans="1:1">
      <c r="A1902" s="14"/>
    </row>
    <row r="1903" spans="1:1">
      <c r="A1903" s="14"/>
    </row>
    <row r="1904" spans="1:1">
      <c r="A1904" s="14"/>
    </row>
    <row r="1905" spans="1:1">
      <c r="A1905" s="14"/>
    </row>
    <row r="1906" spans="1:1">
      <c r="A1906" s="14"/>
    </row>
    <row r="1907" spans="1:1">
      <c r="A1907" s="14"/>
    </row>
    <row r="1908" spans="1:1">
      <c r="A1908" s="14"/>
    </row>
    <row r="1909" spans="1:1">
      <c r="A1909" s="14"/>
    </row>
    <row r="1910" spans="1:1">
      <c r="A1910" s="14"/>
    </row>
    <row r="1911" spans="1:1">
      <c r="A1911" s="14"/>
    </row>
    <row r="1912" spans="1:1">
      <c r="A1912" s="14"/>
    </row>
    <row r="1913" spans="1:1">
      <c r="A1913" s="14"/>
    </row>
    <row r="1914" spans="1:1">
      <c r="A1914" s="14"/>
    </row>
    <row r="1915" spans="1:1">
      <c r="A1915" s="14"/>
    </row>
    <row r="1916" spans="1:1">
      <c r="A1916" s="14"/>
    </row>
    <row r="1917" spans="1:1">
      <c r="A1917" s="14"/>
    </row>
    <row r="1918" spans="1:1">
      <c r="A1918" s="14"/>
    </row>
    <row r="1919" spans="1:1">
      <c r="A1919" s="14"/>
    </row>
    <row r="1920" spans="1:1">
      <c r="A1920" s="14"/>
    </row>
    <row r="1921" spans="1:1">
      <c r="A1921" s="14"/>
    </row>
    <row r="1922" spans="1:1">
      <c r="A1922" s="14"/>
    </row>
    <row r="1923" spans="1:1">
      <c r="A1923" s="14"/>
    </row>
    <row r="1924" spans="1:1">
      <c r="A1924" s="14"/>
    </row>
    <row r="1925" spans="1:1">
      <c r="A1925" s="14"/>
    </row>
    <row r="1926" spans="1:1">
      <c r="A1926" s="14"/>
    </row>
    <row r="1927" spans="1:1">
      <c r="A1927" s="14"/>
    </row>
    <row r="1928" spans="1:1">
      <c r="A1928" s="14"/>
    </row>
    <row r="1929" spans="1:1">
      <c r="A1929" s="14"/>
    </row>
    <row r="1930" spans="1:1">
      <c r="A1930" s="14"/>
    </row>
    <row r="1931" spans="1:1">
      <c r="A1931" s="14"/>
    </row>
    <row r="1932" spans="1:1">
      <c r="A1932" s="14"/>
    </row>
    <row r="1933" spans="1:1">
      <c r="A1933" s="14"/>
    </row>
    <row r="1934" spans="1:1">
      <c r="A1934" s="14"/>
    </row>
    <row r="1935" spans="1:1">
      <c r="A1935" s="14"/>
    </row>
    <row r="1936" spans="1:1">
      <c r="A1936" s="14"/>
    </row>
    <row r="1937" spans="1:1">
      <c r="A1937" s="14"/>
    </row>
    <row r="1938" spans="1:1">
      <c r="A1938" s="14"/>
    </row>
    <row r="1939" spans="1:1">
      <c r="A1939" s="14"/>
    </row>
    <row r="1940" spans="1:1">
      <c r="A1940" s="14"/>
    </row>
    <row r="1941" spans="1:1">
      <c r="A1941" s="14"/>
    </row>
    <row r="1942" spans="1:1">
      <c r="A1942" s="14"/>
    </row>
    <row r="1943" spans="1:1">
      <c r="A1943" s="14"/>
    </row>
    <row r="1944" spans="1:1">
      <c r="A1944" s="14"/>
    </row>
    <row r="1945" spans="1:1">
      <c r="A1945" s="14"/>
    </row>
    <row r="1946" spans="1:1">
      <c r="A1946" s="14"/>
    </row>
    <row r="1947" spans="1:1">
      <c r="A1947" s="14"/>
    </row>
    <row r="1948" spans="1:1">
      <c r="A1948" s="14"/>
    </row>
    <row r="1949" spans="1:1">
      <c r="A1949" s="14"/>
    </row>
    <row r="1950" spans="1:1">
      <c r="A1950" s="14"/>
    </row>
    <row r="1951" spans="1:1">
      <c r="A1951" s="14"/>
    </row>
    <row r="1952" spans="1:1">
      <c r="A1952" s="14"/>
    </row>
    <row r="1953" spans="1:1">
      <c r="A1953" s="14"/>
    </row>
    <row r="1954" spans="1:1">
      <c r="A1954" s="14"/>
    </row>
    <row r="1955" spans="1:1">
      <c r="A1955" s="14"/>
    </row>
    <row r="1956" spans="1:1">
      <c r="A1956" s="14"/>
    </row>
    <row r="1957" spans="1:1">
      <c r="A1957" s="14"/>
    </row>
    <row r="1958" spans="1:1">
      <c r="A1958" s="14"/>
    </row>
    <row r="1959" spans="1:1">
      <c r="A1959" s="14"/>
    </row>
    <row r="1960" spans="1:1">
      <c r="A1960" s="14"/>
    </row>
    <row r="1961" spans="1:1">
      <c r="A1961" s="14"/>
    </row>
    <row r="1962" spans="1:1">
      <c r="A1962" s="14"/>
    </row>
    <row r="1963" spans="1:1">
      <c r="A1963" s="14"/>
    </row>
    <row r="1964" spans="1:1">
      <c r="A1964" s="14"/>
    </row>
    <row r="1965" spans="1:1">
      <c r="A1965" s="14"/>
    </row>
    <row r="1966" spans="1:1">
      <c r="A1966" s="14"/>
    </row>
    <row r="1967" spans="1:1">
      <c r="A1967" s="14"/>
    </row>
    <row r="1968" spans="1:1">
      <c r="A1968" s="14"/>
    </row>
    <row r="1969" spans="1:1">
      <c r="A1969" s="14"/>
    </row>
    <row r="1970" spans="1:1">
      <c r="A1970" s="14"/>
    </row>
    <row r="1971" spans="1:1">
      <c r="A1971" s="14"/>
    </row>
    <row r="1972" spans="1:1">
      <c r="A1972" s="14"/>
    </row>
    <row r="1973" spans="1:1">
      <c r="A1973" s="14"/>
    </row>
    <row r="1974" spans="1:1">
      <c r="A1974" s="14"/>
    </row>
    <row r="1975" spans="1:1">
      <c r="A1975" s="14"/>
    </row>
    <row r="1976" spans="1:1">
      <c r="A1976" s="14"/>
    </row>
    <row r="1977" spans="1:1">
      <c r="A1977" s="14"/>
    </row>
    <row r="1978" spans="1:1">
      <c r="A1978" s="14"/>
    </row>
    <row r="1979" spans="1:1">
      <c r="A1979" s="14"/>
    </row>
    <row r="1980" spans="1:1">
      <c r="A1980" s="14"/>
    </row>
    <row r="1981" spans="1:1">
      <c r="A1981" s="14"/>
    </row>
    <row r="1982" spans="1:1">
      <c r="A1982" s="14"/>
    </row>
    <row r="1983" spans="1:1">
      <c r="A1983" s="14"/>
    </row>
    <row r="1984" spans="1:1">
      <c r="A1984" s="14"/>
    </row>
    <row r="1985" spans="1:1">
      <c r="A1985" s="14"/>
    </row>
    <row r="1986" spans="1:1">
      <c r="A1986" s="14"/>
    </row>
    <row r="1987" spans="1:1">
      <c r="A1987" s="14"/>
    </row>
    <row r="1988" spans="1:1">
      <c r="A1988" s="14"/>
    </row>
    <row r="1989" spans="1:1">
      <c r="A1989" s="14"/>
    </row>
    <row r="1990" spans="1:1">
      <c r="A1990" s="14"/>
    </row>
    <row r="1991" spans="1:1">
      <c r="A1991" s="14"/>
    </row>
    <row r="1992" spans="1:1">
      <c r="A1992" s="14"/>
    </row>
    <row r="1993" spans="1:1">
      <c r="A1993" s="14"/>
    </row>
    <row r="1994" spans="1:1">
      <c r="A1994" s="14"/>
    </row>
    <row r="1995" spans="1:1">
      <c r="A1995" s="14"/>
    </row>
    <row r="1996" spans="1:1">
      <c r="A1996" s="14"/>
    </row>
    <row r="1997" spans="1:1">
      <c r="A1997" s="14"/>
    </row>
    <row r="1998" spans="1:1">
      <c r="A1998" s="14"/>
    </row>
    <row r="1999" spans="1:1">
      <c r="A1999" s="14"/>
    </row>
    <row r="2000" spans="1:1">
      <c r="A2000" s="14"/>
    </row>
    <row r="2001" spans="1:1">
      <c r="A2001" s="14"/>
    </row>
    <row r="2002" spans="1:1">
      <c r="A2002" s="14"/>
    </row>
    <row r="2003" spans="1:1">
      <c r="A2003" s="14"/>
    </row>
    <row r="2004" spans="1:1">
      <c r="A2004" s="14"/>
    </row>
    <row r="2005" spans="1:1">
      <c r="A2005" s="14"/>
    </row>
    <row r="2006" spans="1:1">
      <c r="A2006" s="14"/>
    </row>
    <row r="2007" spans="1:1">
      <c r="A2007" s="14"/>
    </row>
    <row r="2008" spans="1:1">
      <c r="A2008" s="14"/>
    </row>
    <row r="2009" spans="1:1">
      <c r="A2009" s="14"/>
    </row>
    <row r="2010" spans="1:1">
      <c r="A2010" s="14"/>
    </row>
    <row r="2011" spans="1:1">
      <c r="A2011" s="14"/>
    </row>
    <row r="2012" spans="1:1">
      <c r="A2012" s="14"/>
    </row>
    <row r="2013" spans="1:1">
      <c r="A2013" s="14"/>
    </row>
    <row r="2014" spans="1:1">
      <c r="A2014" s="14"/>
    </row>
    <row r="2015" spans="1:1">
      <c r="A2015" s="14"/>
    </row>
    <row r="2016" spans="1:1">
      <c r="A2016" s="14"/>
    </row>
    <row r="2017" spans="1:1">
      <c r="A2017" s="14"/>
    </row>
    <row r="2018" spans="1:1">
      <c r="A2018" s="14"/>
    </row>
    <row r="2019" spans="1:1">
      <c r="A2019" s="14"/>
    </row>
    <row r="2020" spans="1:1">
      <c r="A2020" s="14"/>
    </row>
    <row r="2021" spans="1:1">
      <c r="A2021" s="14"/>
    </row>
    <row r="2022" spans="1:1">
      <c r="A2022" s="14"/>
    </row>
    <row r="2023" spans="1:1">
      <c r="A2023" s="14"/>
    </row>
    <row r="2024" spans="1:1">
      <c r="A2024" s="14"/>
    </row>
    <row r="2025" spans="1:1">
      <c r="A2025" s="14"/>
    </row>
    <row r="2026" spans="1:1">
      <c r="A2026" s="14"/>
    </row>
    <row r="2027" spans="1:1">
      <c r="A2027" s="14"/>
    </row>
    <row r="2028" spans="1:1">
      <c r="A2028" s="14"/>
    </row>
    <row r="2029" spans="1:1">
      <c r="A2029" s="14"/>
    </row>
    <row r="2030" spans="1:1">
      <c r="A2030" s="14"/>
    </row>
    <row r="2031" spans="1:1">
      <c r="A2031" s="14"/>
    </row>
    <row r="2032" spans="1:1">
      <c r="A2032" s="14"/>
    </row>
    <row r="2033" spans="1:1">
      <c r="A2033" s="14"/>
    </row>
    <row r="2034" spans="1:1">
      <c r="A2034" s="14"/>
    </row>
    <row r="2035" spans="1:1">
      <c r="A2035" s="14"/>
    </row>
    <row r="2036" spans="1:1">
      <c r="A2036" s="14"/>
    </row>
    <row r="2037" spans="1:1">
      <c r="A2037" s="14"/>
    </row>
    <row r="2038" spans="1:1">
      <c r="A2038" s="14"/>
    </row>
    <row r="2039" spans="1:1">
      <c r="A2039" s="14"/>
    </row>
    <row r="2040" spans="1:1">
      <c r="A2040" s="14"/>
    </row>
    <row r="2041" spans="1:1">
      <c r="A2041" s="14"/>
    </row>
    <row r="2042" spans="1:1">
      <c r="A2042" s="14"/>
    </row>
    <row r="2043" spans="1:1">
      <c r="A2043" s="14"/>
    </row>
    <row r="2044" spans="1:1">
      <c r="A2044" s="14"/>
    </row>
    <row r="2045" spans="1:1">
      <c r="A2045" s="14"/>
    </row>
    <row r="2046" spans="1:1">
      <c r="A2046" s="14"/>
    </row>
    <row r="2047" spans="1:1">
      <c r="A2047" s="14"/>
    </row>
    <row r="2048" spans="1:1">
      <c r="A2048" s="14"/>
    </row>
    <row r="2049" spans="1:1">
      <c r="A2049" s="14"/>
    </row>
    <row r="2050" spans="1:1">
      <c r="A2050" s="14"/>
    </row>
    <row r="2051" spans="1:1">
      <c r="A2051" s="14"/>
    </row>
    <row r="2052" spans="1:1">
      <c r="A2052" s="14"/>
    </row>
    <row r="2053" spans="1:1">
      <c r="A2053" s="14"/>
    </row>
    <row r="2054" spans="1:1">
      <c r="A2054" s="14"/>
    </row>
    <row r="2055" spans="1:1">
      <c r="A2055" s="14"/>
    </row>
    <row r="2056" spans="1:1">
      <c r="A2056" s="14"/>
    </row>
    <row r="2057" spans="1:1">
      <c r="A2057" s="14"/>
    </row>
    <row r="2058" spans="1:1">
      <c r="A2058" s="14"/>
    </row>
    <row r="2059" spans="1:1">
      <c r="A2059" s="14"/>
    </row>
    <row r="2060" spans="1:1">
      <c r="A2060" s="14"/>
    </row>
    <row r="2061" spans="1:1">
      <c r="A2061" s="14"/>
    </row>
    <row r="2062" spans="1:1">
      <c r="A2062" s="14"/>
    </row>
    <row r="2063" spans="1:1">
      <c r="A2063" s="14"/>
    </row>
    <row r="2064" spans="1:1">
      <c r="A2064" s="14"/>
    </row>
    <row r="2065" spans="1:1">
      <c r="A2065" s="14"/>
    </row>
    <row r="2066" spans="1:1">
      <c r="A2066" s="14"/>
    </row>
    <row r="2067" spans="1:1">
      <c r="A2067" s="14"/>
    </row>
    <row r="2068" spans="1:1">
      <c r="A2068" s="14"/>
    </row>
    <row r="2069" spans="1:1">
      <c r="A2069" s="14"/>
    </row>
    <row r="2070" spans="1:1">
      <c r="A2070" s="14"/>
    </row>
    <row r="2071" spans="1:1">
      <c r="A2071" s="14"/>
    </row>
    <row r="2072" spans="1:1">
      <c r="A2072" s="14"/>
    </row>
    <row r="2073" spans="1:1">
      <c r="A2073" s="14"/>
    </row>
    <row r="2074" spans="1:1">
      <c r="A2074" s="14"/>
    </row>
    <row r="2075" spans="1:1">
      <c r="A2075" s="14"/>
    </row>
    <row r="2076" spans="1:1">
      <c r="A2076" s="14"/>
    </row>
    <row r="2077" spans="1:1">
      <c r="A2077" s="14"/>
    </row>
    <row r="2078" spans="1:1">
      <c r="A2078" s="14"/>
    </row>
    <row r="2079" spans="1:1">
      <c r="A2079" s="14"/>
    </row>
    <row r="2080" spans="1:1">
      <c r="A2080" s="14"/>
    </row>
    <row r="2081" spans="1:1">
      <c r="A2081" s="14"/>
    </row>
    <row r="2082" spans="1:1">
      <c r="A2082" s="14"/>
    </row>
    <row r="2083" spans="1:1">
      <c r="A2083" s="14"/>
    </row>
    <row r="2084" spans="1:1">
      <c r="A2084" s="14"/>
    </row>
    <row r="2085" spans="1:1">
      <c r="A2085" s="14"/>
    </row>
    <row r="2086" spans="1:1">
      <c r="A2086" s="14"/>
    </row>
    <row r="2087" spans="1:1">
      <c r="A2087" s="14"/>
    </row>
    <row r="2088" spans="1:1">
      <c r="A2088" s="14"/>
    </row>
    <row r="2089" spans="1:1">
      <c r="A2089" s="14"/>
    </row>
    <row r="2090" spans="1:1">
      <c r="A2090" s="14"/>
    </row>
    <row r="2091" spans="1:1">
      <c r="A2091" s="14"/>
    </row>
    <row r="2092" spans="1:1">
      <c r="A2092" s="14"/>
    </row>
    <row r="2093" spans="1:1">
      <c r="A2093" s="14"/>
    </row>
    <row r="2094" spans="1:1">
      <c r="A2094" s="14"/>
    </row>
    <row r="2095" spans="1:1">
      <c r="A2095" s="14"/>
    </row>
    <row r="2096" spans="1:1">
      <c r="A2096" s="14"/>
    </row>
    <row r="2097" spans="1:1">
      <c r="A2097" s="14"/>
    </row>
    <row r="2098" spans="1:1">
      <c r="A2098" s="14"/>
    </row>
    <row r="2099" spans="1:1">
      <c r="A2099" s="14"/>
    </row>
    <row r="2100" spans="1:1">
      <c r="A2100" s="14"/>
    </row>
    <row r="2101" spans="1:1">
      <c r="A2101" s="14"/>
    </row>
    <row r="2102" spans="1:1">
      <c r="A2102" s="14"/>
    </row>
    <row r="2103" spans="1:1">
      <c r="A2103" s="14"/>
    </row>
    <row r="2104" spans="1:1">
      <c r="A2104" s="14"/>
    </row>
    <row r="2105" spans="1:1">
      <c r="A2105" s="14"/>
    </row>
    <row r="2106" spans="1:1">
      <c r="A2106" s="14"/>
    </row>
    <row r="2107" spans="1:1">
      <c r="A2107" s="14"/>
    </row>
    <row r="2108" spans="1:1">
      <c r="A2108" s="14"/>
    </row>
    <row r="2109" spans="1:1">
      <c r="A2109" s="14"/>
    </row>
    <row r="2110" spans="1:1">
      <c r="A2110" s="14"/>
    </row>
    <row r="2111" spans="1:1">
      <c r="A2111" s="14"/>
    </row>
    <row r="2112" spans="1:1">
      <c r="A2112" s="14"/>
    </row>
    <row r="2113" spans="1:1">
      <c r="A2113" s="14"/>
    </row>
    <row r="2114" spans="1:1">
      <c r="A2114" s="14"/>
    </row>
    <row r="2115" spans="1:1">
      <c r="A2115" s="14"/>
    </row>
    <row r="2116" spans="1:1">
      <c r="A2116" s="14"/>
    </row>
    <row r="2117" spans="1:1">
      <c r="A2117" s="14"/>
    </row>
    <row r="2118" spans="1:1">
      <c r="A2118" s="14"/>
    </row>
    <row r="2119" spans="1:1">
      <c r="A2119" s="14"/>
    </row>
    <row r="2120" spans="1:1">
      <c r="A2120" s="14"/>
    </row>
    <row r="2121" spans="1:1">
      <c r="A2121" s="14"/>
    </row>
    <row r="2122" spans="1:1">
      <c r="A2122" s="14"/>
    </row>
    <row r="2123" spans="1:1">
      <c r="A2123" s="14"/>
    </row>
    <row r="2124" spans="1:1">
      <c r="A2124" s="14"/>
    </row>
    <row r="2125" spans="1:1">
      <c r="A2125" s="14"/>
    </row>
    <row r="2126" spans="1:1">
      <c r="A2126" s="14"/>
    </row>
    <row r="2127" spans="1:1">
      <c r="A2127" s="14"/>
    </row>
    <row r="2128" spans="1:1">
      <c r="A2128" s="14"/>
    </row>
    <row r="2129" spans="1:1">
      <c r="A2129" s="14"/>
    </row>
    <row r="2130" spans="1:1">
      <c r="A2130" s="14"/>
    </row>
    <row r="2131" spans="1:1">
      <c r="A2131" s="14"/>
    </row>
    <row r="2132" spans="1:1">
      <c r="A2132" s="14"/>
    </row>
    <row r="2133" spans="1:1">
      <c r="A2133" s="14"/>
    </row>
    <row r="2134" spans="1:1">
      <c r="A2134" s="14"/>
    </row>
    <row r="2135" spans="1:1">
      <c r="A2135" s="14"/>
    </row>
    <row r="2136" spans="1:1">
      <c r="A2136" s="14"/>
    </row>
    <row r="2137" spans="1:1">
      <c r="A2137" s="14"/>
    </row>
    <row r="2138" spans="1:1">
      <c r="A2138" s="14"/>
    </row>
    <row r="2139" spans="1:1">
      <c r="A2139" s="14"/>
    </row>
    <row r="2140" spans="1:1">
      <c r="A2140" s="14"/>
    </row>
    <row r="2141" spans="1:1">
      <c r="A2141" s="14"/>
    </row>
    <row r="2142" spans="1:1">
      <c r="A2142" s="14"/>
    </row>
    <row r="2143" spans="1:1">
      <c r="A2143" s="14"/>
    </row>
    <row r="2144" spans="1:1">
      <c r="A2144" s="14"/>
    </row>
    <row r="2145" spans="1:1">
      <c r="A2145" s="14"/>
    </row>
    <row r="2146" spans="1:1">
      <c r="A2146" s="14"/>
    </row>
    <row r="2147" spans="1:1">
      <c r="A2147" s="14"/>
    </row>
    <row r="2148" spans="1:1">
      <c r="A2148" s="14"/>
    </row>
    <row r="2149" spans="1:1">
      <c r="A2149" s="14"/>
    </row>
    <row r="2150" spans="1:1">
      <c r="A2150" s="14"/>
    </row>
    <row r="2151" spans="1:1">
      <c r="A2151" s="14"/>
    </row>
    <row r="2152" spans="1:1">
      <c r="A2152" s="14"/>
    </row>
    <row r="2153" spans="1:1">
      <c r="A2153" s="14"/>
    </row>
    <row r="2154" spans="1:1">
      <c r="A2154" s="14"/>
    </row>
    <row r="2155" spans="1:1">
      <c r="A2155" s="14"/>
    </row>
    <row r="2156" spans="1:1">
      <c r="A2156" s="14"/>
    </row>
    <row r="2157" spans="1:1">
      <c r="A2157" s="14"/>
    </row>
    <row r="2158" spans="1:1">
      <c r="A2158" s="14"/>
    </row>
    <row r="2159" spans="1:1">
      <c r="A2159" s="14"/>
    </row>
    <row r="2160" spans="1:1">
      <c r="A2160" s="14"/>
    </row>
    <row r="2161" spans="1:1">
      <c r="A2161" s="14"/>
    </row>
    <row r="2162" spans="1:1">
      <c r="A2162" s="14"/>
    </row>
    <row r="2163" spans="1:1">
      <c r="A2163" s="14"/>
    </row>
    <row r="2164" spans="1:1">
      <c r="A2164" s="14"/>
    </row>
    <row r="2165" spans="1:1">
      <c r="A2165" s="14"/>
    </row>
    <row r="2166" spans="1:1">
      <c r="A2166" s="14"/>
    </row>
    <row r="2167" spans="1:1">
      <c r="A2167" s="14"/>
    </row>
    <row r="2168" spans="1:1">
      <c r="A2168" s="14"/>
    </row>
    <row r="2169" spans="1:1">
      <c r="A2169" s="14"/>
    </row>
    <row r="2170" spans="1:1">
      <c r="A2170" s="14"/>
    </row>
    <row r="2171" spans="1:1">
      <c r="A2171" s="14"/>
    </row>
    <row r="2172" spans="1:1">
      <c r="A2172" s="14"/>
    </row>
    <row r="2173" spans="1:1">
      <c r="A2173" s="14"/>
    </row>
    <row r="2174" spans="1:1">
      <c r="A2174" s="14"/>
    </row>
    <row r="2175" spans="1:1">
      <c r="A2175" s="14"/>
    </row>
    <row r="2176" spans="1:1">
      <c r="A2176" s="14"/>
    </row>
    <row r="2177" spans="1:1">
      <c r="A2177" s="14"/>
    </row>
    <row r="2178" spans="1:1">
      <c r="A2178" s="14"/>
    </row>
    <row r="2179" spans="1:1">
      <c r="A2179" s="14"/>
    </row>
    <row r="2180" spans="1:1">
      <c r="A2180" s="14"/>
    </row>
    <row r="2181" spans="1:1">
      <c r="A2181" s="14"/>
    </row>
    <row r="2182" spans="1:1">
      <c r="A2182" s="14"/>
    </row>
    <row r="2183" spans="1:1">
      <c r="A2183" s="14"/>
    </row>
    <row r="2184" spans="1:1">
      <c r="A2184" s="14"/>
    </row>
    <row r="2185" spans="1:1">
      <c r="A2185" s="14"/>
    </row>
    <row r="2186" spans="1:1">
      <c r="A2186" s="14"/>
    </row>
    <row r="2187" spans="1:1">
      <c r="A2187" s="14"/>
    </row>
    <row r="2188" spans="1:1">
      <c r="A2188" s="14"/>
    </row>
    <row r="2189" spans="1:1">
      <c r="A2189" s="14"/>
    </row>
    <row r="2190" spans="1:1">
      <c r="A2190" s="14"/>
    </row>
    <row r="2191" spans="1:1">
      <c r="A2191" s="14"/>
    </row>
    <row r="2192" spans="1:1">
      <c r="A2192" s="14"/>
    </row>
    <row r="2193" spans="1:1">
      <c r="A2193" s="14"/>
    </row>
    <row r="2194" spans="1:1">
      <c r="A2194" s="14"/>
    </row>
    <row r="2195" spans="1:1">
      <c r="A2195" s="14"/>
    </row>
    <row r="2196" spans="1:1">
      <c r="A2196" s="14"/>
    </row>
    <row r="2197" spans="1:1">
      <c r="A2197" s="14"/>
    </row>
    <row r="2198" spans="1:1">
      <c r="A2198" s="14"/>
    </row>
    <row r="2199" spans="1:1">
      <c r="A2199" s="14"/>
    </row>
    <row r="2200" spans="1:1">
      <c r="A2200" s="14"/>
    </row>
    <row r="2201" spans="1:1">
      <c r="A2201" s="14"/>
    </row>
    <row r="2202" spans="1:1">
      <c r="A2202" s="14"/>
    </row>
    <row r="2203" spans="1:1">
      <c r="A2203" s="14"/>
    </row>
    <row r="2204" spans="1:1">
      <c r="A2204" s="14"/>
    </row>
    <row r="2205" spans="1:1">
      <c r="A2205" s="14"/>
    </row>
    <row r="2206" spans="1:1">
      <c r="A2206" s="14"/>
    </row>
    <row r="2207" spans="1:1">
      <c r="A2207" s="14"/>
    </row>
    <row r="2208" spans="1:1">
      <c r="A2208" s="14"/>
    </row>
    <row r="2209" spans="1:1">
      <c r="A2209" s="14"/>
    </row>
    <row r="2210" spans="1:1">
      <c r="A2210" s="14"/>
    </row>
    <row r="2211" spans="1:1">
      <c r="A2211" s="14"/>
    </row>
    <row r="2212" spans="1:1">
      <c r="A2212" s="14"/>
    </row>
    <row r="2213" spans="1:1">
      <c r="A2213" s="14"/>
    </row>
    <row r="2214" spans="1:1">
      <c r="A2214" s="14"/>
    </row>
    <row r="2215" spans="1:1">
      <c r="A2215" s="14"/>
    </row>
    <row r="2216" spans="1:1">
      <c r="A2216" s="14"/>
    </row>
    <row r="2217" spans="1:1">
      <c r="A2217" s="14"/>
    </row>
    <row r="2218" spans="1:1">
      <c r="A2218" s="14"/>
    </row>
    <row r="2219" spans="1:1">
      <c r="A2219" s="14"/>
    </row>
    <row r="2220" spans="1:1">
      <c r="A2220" s="14"/>
    </row>
    <row r="2221" spans="1:1">
      <c r="A2221" s="14"/>
    </row>
    <row r="2222" spans="1:1">
      <c r="A2222" s="14"/>
    </row>
    <row r="2223" spans="1:1">
      <c r="A2223" s="14"/>
    </row>
    <row r="2224" spans="1:1">
      <c r="A2224" s="14"/>
    </row>
    <row r="2225" spans="1:1">
      <c r="A2225" s="14"/>
    </row>
    <row r="2226" spans="1:1">
      <c r="A2226" s="14"/>
    </row>
    <row r="2227" spans="1:1">
      <c r="A2227" s="14"/>
    </row>
    <row r="2228" spans="1:1">
      <c r="A2228" s="14"/>
    </row>
    <row r="2229" spans="1:1">
      <c r="A2229" s="14"/>
    </row>
    <row r="2230" spans="1:1">
      <c r="A2230" s="14"/>
    </row>
    <row r="2231" spans="1:1">
      <c r="A2231" s="14"/>
    </row>
    <row r="2232" spans="1:1">
      <c r="A2232" s="14"/>
    </row>
    <row r="2233" spans="1:1">
      <c r="A2233" s="14"/>
    </row>
    <row r="2234" spans="1:1">
      <c r="A2234" s="14"/>
    </row>
    <row r="2235" spans="1:1">
      <c r="A2235" s="14"/>
    </row>
    <row r="2236" spans="1:1">
      <c r="A2236" s="14"/>
    </row>
    <row r="2237" spans="1:1">
      <c r="A2237" s="14"/>
    </row>
    <row r="2238" spans="1:1">
      <c r="A2238" s="14"/>
    </row>
    <row r="2239" spans="1:1">
      <c r="A2239" s="14"/>
    </row>
    <row r="2240" spans="1:1">
      <c r="A2240" s="14"/>
    </row>
    <row r="2241" spans="1:1">
      <c r="A2241" s="14"/>
    </row>
    <row r="2242" spans="1:1">
      <c r="A2242" s="14"/>
    </row>
    <row r="2243" spans="1:1">
      <c r="A2243" s="14"/>
    </row>
    <row r="2244" spans="1:1">
      <c r="A2244" s="14"/>
    </row>
    <row r="2245" spans="1:1">
      <c r="A2245" s="14"/>
    </row>
    <row r="2246" spans="1:1">
      <c r="A2246" s="14"/>
    </row>
    <row r="2247" spans="1:1">
      <c r="A2247" s="14"/>
    </row>
    <row r="2248" spans="1:1">
      <c r="A2248" s="14"/>
    </row>
    <row r="2249" spans="1:1">
      <c r="A2249" s="14"/>
    </row>
    <row r="2250" spans="1:1">
      <c r="A2250" s="14"/>
    </row>
    <row r="2251" spans="1:1">
      <c r="A2251" s="14"/>
    </row>
    <row r="2252" spans="1:1">
      <c r="A2252" s="14"/>
    </row>
    <row r="2253" spans="1:1">
      <c r="A2253" s="14"/>
    </row>
    <row r="2254" spans="1:1">
      <c r="A2254" s="14"/>
    </row>
    <row r="2255" spans="1:1">
      <c r="A2255" s="14"/>
    </row>
    <row r="2256" spans="1:1">
      <c r="A2256" s="14"/>
    </row>
    <row r="2257" spans="1:1">
      <c r="A2257" s="14"/>
    </row>
    <row r="2258" spans="1:1">
      <c r="A2258" s="14"/>
    </row>
    <row r="2259" spans="1:1">
      <c r="A2259" s="14"/>
    </row>
    <row r="2260" spans="1:1">
      <c r="A2260" s="14"/>
    </row>
    <row r="2261" spans="1:1">
      <c r="A2261" s="14"/>
    </row>
    <row r="2262" spans="1:1">
      <c r="A2262" s="14"/>
    </row>
    <row r="2263" spans="1:1">
      <c r="A2263" s="14"/>
    </row>
    <row r="2264" spans="1:1">
      <c r="A2264" s="14"/>
    </row>
    <row r="2265" spans="1:1">
      <c r="A2265" s="14"/>
    </row>
    <row r="2266" spans="1:1">
      <c r="A2266" s="14"/>
    </row>
    <row r="2267" spans="1:1">
      <c r="A2267" s="14"/>
    </row>
    <row r="2268" spans="1:1">
      <c r="A2268" s="14"/>
    </row>
    <row r="2269" spans="1:1">
      <c r="A2269" s="14"/>
    </row>
    <row r="2270" spans="1:1">
      <c r="A2270" s="14"/>
    </row>
    <row r="2271" spans="1:1">
      <c r="A2271" s="14"/>
    </row>
    <row r="2272" spans="1:1">
      <c r="A2272" s="14"/>
    </row>
    <row r="2273" spans="1:1">
      <c r="A2273" s="14"/>
    </row>
    <row r="2274" spans="1:1">
      <c r="A2274" s="14"/>
    </row>
    <row r="2275" spans="1:1">
      <c r="A2275" s="14"/>
    </row>
    <row r="2276" spans="1:1">
      <c r="A2276" s="14"/>
    </row>
    <row r="2277" spans="1:1">
      <c r="A2277" s="14"/>
    </row>
    <row r="2278" spans="1:1">
      <c r="A2278" s="14"/>
    </row>
    <row r="2279" spans="1:1">
      <c r="A2279" s="14"/>
    </row>
    <row r="2280" spans="1:1">
      <c r="A2280" s="14"/>
    </row>
    <row r="2281" spans="1:1">
      <c r="A2281" s="14"/>
    </row>
    <row r="2282" spans="1:1">
      <c r="A2282" s="14"/>
    </row>
    <row r="2283" spans="1:1">
      <c r="A2283" s="14"/>
    </row>
    <row r="2284" spans="1:1">
      <c r="A2284" s="14"/>
    </row>
    <row r="2285" spans="1:1">
      <c r="A2285" s="14"/>
    </row>
    <row r="2286" spans="1:1">
      <c r="A2286" s="14"/>
    </row>
    <row r="2287" spans="1:1">
      <c r="A2287" s="14"/>
    </row>
    <row r="2288" spans="1:1">
      <c r="A2288" s="14"/>
    </row>
    <row r="2289" spans="1:1">
      <c r="A2289" s="14"/>
    </row>
    <row r="2290" spans="1:1">
      <c r="A2290" s="14"/>
    </row>
    <row r="2291" spans="1:1">
      <c r="A2291" s="14"/>
    </row>
    <row r="2292" spans="1:1">
      <c r="A2292" s="14"/>
    </row>
    <row r="2293" spans="1:1">
      <c r="A2293" s="14"/>
    </row>
    <row r="2294" spans="1:1">
      <c r="A2294" s="14"/>
    </row>
    <row r="2295" spans="1:1">
      <c r="A2295" s="14"/>
    </row>
    <row r="2296" spans="1:1">
      <c r="A2296" s="14"/>
    </row>
    <row r="2297" spans="1:1">
      <c r="A2297" s="14"/>
    </row>
    <row r="2298" spans="1:1">
      <c r="A2298" s="14"/>
    </row>
    <row r="2299" spans="1:1">
      <c r="A2299" s="14"/>
    </row>
    <row r="2300" spans="1:1">
      <c r="A2300" s="14"/>
    </row>
    <row r="2301" spans="1:1">
      <c r="A2301" s="14"/>
    </row>
    <row r="2302" spans="1:1">
      <c r="A2302" s="14"/>
    </row>
    <row r="2303" spans="1:1">
      <c r="A2303" s="14"/>
    </row>
    <row r="2304" spans="1:1">
      <c r="A2304" s="14"/>
    </row>
    <row r="2305" spans="1:1">
      <c r="A2305" s="14"/>
    </row>
    <row r="2306" spans="1:1">
      <c r="A2306" s="14"/>
    </row>
    <row r="2307" spans="1:1">
      <c r="A2307" s="14"/>
    </row>
    <row r="2308" spans="1:1">
      <c r="A2308" s="14"/>
    </row>
    <row r="2309" spans="1:1">
      <c r="A2309" s="14"/>
    </row>
    <row r="2310" spans="1:1">
      <c r="A2310" s="14"/>
    </row>
    <row r="2311" spans="1:1">
      <c r="A2311" s="14"/>
    </row>
    <row r="2312" spans="1:1">
      <c r="A2312" s="14"/>
    </row>
    <row r="2313" spans="1:1">
      <c r="A2313" s="14"/>
    </row>
    <row r="2314" spans="1:1">
      <c r="A2314" s="14"/>
    </row>
    <row r="2315" spans="1:1">
      <c r="A2315" s="14"/>
    </row>
    <row r="2316" spans="1:1">
      <c r="A2316" s="14"/>
    </row>
    <row r="2317" spans="1:1">
      <c r="A2317" s="14"/>
    </row>
    <row r="2318" spans="1:1">
      <c r="A2318" s="14"/>
    </row>
    <row r="2319" spans="1:1">
      <c r="A2319" s="14"/>
    </row>
    <row r="2320" spans="1:1">
      <c r="A2320" s="14"/>
    </row>
    <row r="2321" spans="1:1">
      <c r="A2321" s="14"/>
    </row>
    <row r="2322" spans="1:1">
      <c r="A2322" s="14"/>
    </row>
    <row r="2323" spans="1:1">
      <c r="A2323" s="14"/>
    </row>
    <row r="2324" spans="1:1">
      <c r="A2324" s="14"/>
    </row>
    <row r="2325" spans="1:1">
      <c r="A2325" s="14"/>
    </row>
    <row r="2326" spans="1:1">
      <c r="A2326" s="14"/>
    </row>
    <row r="2327" spans="1:1">
      <c r="A2327" s="14"/>
    </row>
    <row r="2328" spans="1:1">
      <c r="A2328" s="14"/>
    </row>
    <row r="2329" spans="1:1">
      <c r="A2329" s="14"/>
    </row>
    <row r="2330" spans="1:1">
      <c r="A2330" s="14"/>
    </row>
    <row r="2331" spans="1:1">
      <c r="A2331" s="14"/>
    </row>
    <row r="2332" spans="1:1">
      <c r="A2332" s="14"/>
    </row>
    <row r="2333" spans="1:1">
      <c r="A2333" s="14"/>
    </row>
    <row r="2334" spans="1:1">
      <c r="A2334" s="14"/>
    </row>
    <row r="2335" spans="1:1">
      <c r="A2335" s="14"/>
    </row>
    <row r="2336" spans="1:1">
      <c r="A2336" s="14"/>
    </row>
    <row r="2337" spans="1:1">
      <c r="A2337" s="14"/>
    </row>
    <row r="2338" spans="1:1">
      <c r="A2338" s="14"/>
    </row>
    <row r="2339" spans="1:1">
      <c r="A2339" s="14"/>
    </row>
    <row r="2340" spans="1:1">
      <c r="A2340" s="14"/>
    </row>
    <row r="2341" spans="1:1">
      <c r="A2341" s="14"/>
    </row>
    <row r="2342" spans="1:1">
      <c r="A2342" s="14"/>
    </row>
    <row r="2343" spans="1:1">
      <c r="A2343" s="14"/>
    </row>
    <row r="2344" spans="1:1">
      <c r="A2344" s="14"/>
    </row>
    <row r="2345" spans="1:1">
      <c r="A2345" s="14"/>
    </row>
    <row r="2346" spans="1:1">
      <c r="A2346" s="14"/>
    </row>
    <row r="2347" spans="1:1">
      <c r="A2347" s="14"/>
    </row>
    <row r="2348" spans="1:1">
      <c r="A2348" s="14"/>
    </row>
    <row r="2349" spans="1:1">
      <c r="A2349" s="14"/>
    </row>
    <row r="2350" spans="1:1">
      <c r="A2350" s="14"/>
    </row>
    <row r="2351" spans="1:1">
      <c r="A2351" s="14"/>
    </row>
    <row r="2352" spans="1:1">
      <c r="A2352" s="14"/>
    </row>
    <row r="2353" spans="1:1">
      <c r="A2353" s="14"/>
    </row>
    <row r="2354" spans="1:1">
      <c r="A2354" s="14"/>
    </row>
    <row r="2355" spans="1:1">
      <c r="A2355" s="14"/>
    </row>
    <row r="2356" spans="1:1">
      <c r="A2356" s="14"/>
    </row>
    <row r="2357" spans="1:1">
      <c r="A2357" s="14"/>
    </row>
    <row r="2358" spans="1:1">
      <c r="A2358" s="14"/>
    </row>
    <row r="2359" spans="1:1">
      <c r="A2359" s="14"/>
    </row>
    <row r="2360" spans="1:1">
      <c r="A2360" s="14"/>
    </row>
    <row r="2361" spans="1:1">
      <c r="A2361" s="14"/>
    </row>
    <row r="2362" spans="1:1">
      <c r="A2362" s="14"/>
    </row>
    <row r="2363" spans="1:1">
      <c r="A2363" s="14"/>
    </row>
    <row r="2364" spans="1:1">
      <c r="A2364" s="14"/>
    </row>
    <row r="2365" spans="1:1">
      <c r="A2365" s="14"/>
    </row>
    <row r="2366" spans="1:1">
      <c r="A2366" s="14"/>
    </row>
    <row r="2367" spans="1:1">
      <c r="A2367" s="14"/>
    </row>
    <row r="2368" spans="1:1">
      <c r="A2368" s="14"/>
    </row>
    <row r="2369" spans="1:1">
      <c r="A2369" s="14"/>
    </row>
    <row r="2370" spans="1:1">
      <c r="A2370" s="14"/>
    </row>
    <row r="2371" spans="1:1">
      <c r="A2371" s="14"/>
    </row>
    <row r="2372" spans="1:1">
      <c r="A2372" s="14"/>
    </row>
    <row r="2373" spans="1:1">
      <c r="A2373" s="14"/>
    </row>
    <row r="2374" spans="1:1">
      <c r="A2374" s="14"/>
    </row>
    <row r="2375" spans="1:1">
      <c r="A2375" s="14"/>
    </row>
    <row r="2376" spans="1:1">
      <c r="A2376" s="14"/>
    </row>
    <row r="2377" spans="1:1">
      <c r="A2377" s="14"/>
    </row>
    <row r="2378" spans="1:1">
      <c r="A2378" s="14"/>
    </row>
    <row r="2379" spans="1:1">
      <c r="A2379" s="14"/>
    </row>
    <row r="2380" spans="1:1">
      <c r="A2380" s="14"/>
    </row>
    <row r="2381" spans="1:1">
      <c r="A2381" s="14"/>
    </row>
    <row r="2382" spans="1:1">
      <c r="A2382" s="14"/>
    </row>
    <row r="2383" spans="1:1">
      <c r="A2383" s="14"/>
    </row>
    <row r="2384" spans="1:1">
      <c r="A2384" s="14"/>
    </row>
    <row r="2385" spans="1:1">
      <c r="A2385" s="14"/>
    </row>
    <row r="2386" spans="1:1">
      <c r="A2386" s="14"/>
    </row>
    <row r="2387" spans="1:1">
      <c r="A2387" s="14"/>
    </row>
    <row r="2388" spans="1:1">
      <c r="A2388" s="14"/>
    </row>
    <row r="2389" spans="1:1">
      <c r="A2389" s="14"/>
    </row>
    <row r="2390" spans="1:1">
      <c r="A2390" s="14"/>
    </row>
    <row r="2391" spans="1:1">
      <c r="A2391" s="14"/>
    </row>
    <row r="2392" spans="1:1">
      <c r="A2392" s="14"/>
    </row>
    <row r="2393" spans="1:1">
      <c r="A2393" s="14"/>
    </row>
    <row r="2394" spans="1:1">
      <c r="A2394" s="14"/>
    </row>
    <row r="2395" spans="1:1">
      <c r="A2395" s="14"/>
    </row>
    <row r="2396" spans="1:1">
      <c r="A2396" s="14"/>
    </row>
    <row r="2397" spans="1:1">
      <c r="A2397" s="14"/>
    </row>
    <row r="2398" spans="1:1">
      <c r="A2398" s="14"/>
    </row>
    <row r="2399" spans="1:1">
      <c r="A2399" s="14"/>
    </row>
    <row r="2400" spans="1:1">
      <c r="A2400" s="14"/>
    </row>
    <row r="2401" spans="1:1">
      <c r="A2401" s="14"/>
    </row>
    <row r="2402" spans="1:1">
      <c r="A2402" s="14"/>
    </row>
    <row r="2403" spans="1:1">
      <c r="A2403" s="14"/>
    </row>
    <row r="2404" spans="1:1">
      <c r="A2404" s="14"/>
    </row>
    <row r="2405" spans="1:1">
      <c r="A2405" s="14"/>
    </row>
    <row r="2406" spans="1:1">
      <c r="A2406" s="14"/>
    </row>
    <row r="2407" spans="1:1">
      <c r="A2407" s="14"/>
    </row>
    <row r="2408" spans="1:1">
      <c r="A2408" s="14"/>
    </row>
    <row r="2409" spans="1:1">
      <c r="A2409" s="14"/>
    </row>
    <row r="2410" spans="1:1">
      <c r="A2410" s="14"/>
    </row>
    <row r="2411" spans="1:1">
      <c r="A2411" s="14"/>
    </row>
    <row r="2412" spans="1:1">
      <c r="A2412" s="14"/>
    </row>
    <row r="2413" spans="1:1">
      <c r="A2413" s="14"/>
    </row>
    <row r="2414" spans="1:1">
      <c r="A2414" s="14"/>
    </row>
    <row r="2415" spans="1:1">
      <c r="A2415" s="14"/>
    </row>
    <row r="2416" spans="1:1">
      <c r="A2416" s="14"/>
    </row>
    <row r="2417" spans="1:1">
      <c r="A2417" s="14"/>
    </row>
    <row r="2418" spans="1:1">
      <c r="A2418" s="14"/>
    </row>
    <row r="2419" spans="1:1">
      <c r="A2419" s="14"/>
    </row>
    <row r="2420" spans="1:1">
      <c r="A2420" s="14"/>
    </row>
    <row r="2421" spans="1:1">
      <c r="A2421" s="14"/>
    </row>
    <row r="2422" spans="1:1">
      <c r="A2422" s="14"/>
    </row>
    <row r="2423" spans="1:1">
      <c r="A2423" s="14"/>
    </row>
    <row r="2424" spans="1:1">
      <c r="A2424" s="14"/>
    </row>
    <row r="2425" spans="1:1">
      <c r="A2425" s="14"/>
    </row>
    <row r="2426" spans="1:1">
      <c r="A2426" s="14"/>
    </row>
    <row r="2427" spans="1:1">
      <c r="A2427" s="14"/>
    </row>
    <row r="2428" spans="1:1">
      <c r="A2428" s="14"/>
    </row>
    <row r="2429" spans="1:1">
      <c r="A2429" s="14"/>
    </row>
    <row r="2430" spans="1:1">
      <c r="A2430" s="14"/>
    </row>
    <row r="2431" spans="1:1">
      <c r="A2431" s="14"/>
    </row>
    <row r="2432" spans="1:1">
      <c r="A2432" s="14"/>
    </row>
    <row r="2433" spans="1:1">
      <c r="A2433" s="14"/>
    </row>
    <row r="2434" spans="1:1">
      <c r="A2434" s="14"/>
    </row>
    <row r="2435" spans="1:1">
      <c r="A2435" s="14"/>
    </row>
    <row r="2436" spans="1:1">
      <c r="A2436" s="14"/>
    </row>
    <row r="2437" spans="1:1">
      <c r="A2437" s="14"/>
    </row>
    <row r="2438" spans="1:1">
      <c r="A2438" s="14"/>
    </row>
    <row r="2439" spans="1:1">
      <c r="A2439" s="14"/>
    </row>
    <row r="2440" spans="1:1">
      <c r="A2440" s="14"/>
    </row>
    <row r="2441" spans="1:1">
      <c r="A2441" s="14"/>
    </row>
    <row r="2442" spans="1:1">
      <c r="A2442" s="14"/>
    </row>
    <row r="2443" spans="1:1">
      <c r="A2443" s="14"/>
    </row>
    <row r="2444" spans="1:1">
      <c r="A2444" s="14"/>
    </row>
    <row r="2445" spans="1:1">
      <c r="A2445" s="14"/>
    </row>
    <row r="2446" spans="1:1">
      <c r="A2446" s="14"/>
    </row>
    <row r="2447" spans="1:1">
      <c r="A2447" s="14"/>
    </row>
    <row r="2448" spans="1:1">
      <c r="A2448" s="14"/>
    </row>
    <row r="2449" spans="1:1">
      <c r="A2449" s="14"/>
    </row>
    <row r="2450" spans="1:1">
      <c r="A2450" s="14"/>
    </row>
    <row r="2451" spans="1:1">
      <c r="A2451" s="14"/>
    </row>
    <row r="2452" spans="1:1">
      <c r="A2452" s="14"/>
    </row>
    <row r="2453" spans="1:1">
      <c r="A2453" s="14"/>
    </row>
    <row r="2454" spans="1:1">
      <c r="A2454" s="14"/>
    </row>
    <row r="2455" spans="1:1">
      <c r="A2455" s="14"/>
    </row>
    <row r="2456" spans="1:1">
      <c r="A2456" s="14"/>
    </row>
    <row r="2457" spans="1:1">
      <c r="A2457" s="14"/>
    </row>
    <row r="2458" spans="1:1">
      <c r="A2458" s="14"/>
    </row>
    <row r="2459" spans="1:1">
      <c r="A2459" s="14"/>
    </row>
    <row r="2460" spans="1:1">
      <c r="A2460" s="14"/>
    </row>
    <row r="2461" spans="1:1">
      <c r="A2461" s="14"/>
    </row>
    <row r="2462" spans="1:1">
      <c r="A2462" s="14"/>
    </row>
    <row r="2463" spans="1:1">
      <c r="A2463" s="14"/>
    </row>
    <row r="2464" spans="1:1">
      <c r="A2464" s="14"/>
    </row>
    <row r="2465" spans="1:1">
      <c r="A2465" s="14"/>
    </row>
    <row r="2466" spans="1:1">
      <c r="A2466" s="14"/>
    </row>
    <row r="2467" spans="1:1">
      <c r="A2467" s="14"/>
    </row>
    <row r="2468" spans="1:1">
      <c r="A2468" s="14"/>
    </row>
    <row r="2469" spans="1:1">
      <c r="A2469" s="14"/>
    </row>
    <row r="2470" spans="1:1">
      <c r="A2470" s="14"/>
    </row>
    <row r="2471" spans="1:1">
      <c r="A2471" s="14"/>
    </row>
    <row r="2472" spans="1:1">
      <c r="A2472" s="14"/>
    </row>
    <row r="2473" spans="1:1">
      <c r="A2473" s="14"/>
    </row>
    <row r="2474" spans="1:1">
      <c r="A2474" s="14"/>
    </row>
    <row r="2475" spans="1:1">
      <c r="A2475" s="14"/>
    </row>
    <row r="2476" spans="1:1">
      <c r="A2476" s="14"/>
    </row>
    <row r="2477" spans="1:1">
      <c r="A2477" s="14"/>
    </row>
    <row r="2478" spans="1:1">
      <c r="A2478" s="14"/>
    </row>
    <row r="2479" spans="1:1">
      <c r="A2479" s="14"/>
    </row>
    <row r="2480" spans="1:1">
      <c r="A2480" s="14"/>
    </row>
    <row r="2481" spans="1:1">
      <c r="A2481" s="14"/>
    </row>
    <row r="2482" spans="1:1">
      <c r="A2482" s="14"/>
    </row>
    <row r="2483" spans="1:1">
      <c r="A2483" s="14"/>
    </row>
    <row r="2484" spans="1:1">
      <c r="A2484" s="14"/>
    </row>
    <row r="2485" spans="1:1">
      <c r="A2485" s="14"/>
    </row>
    <row r="2486" spans="1:1">
      <c r="A2486" s="14"/>
    </row>
    <row r="2487" spans="1:1">
      <c r="A2487" s="14"/>
    </row>
    <row r="2488" spans="1:1">
      <c r="A2488" s="14"/>
    </row>
    <row r="2489" spans="1:1">
      <c r="A2489" s="14"/>
    </row>
    <row r="2490" spans="1:1">
      <c r="A2490" s="14"/>
    </row>
    <row r="2491" spans="1:1">
      <c r="A2491" s="14"/>
    </row>
    <row r="2492" spans="1:1">
      <c r="A2492" s="14"/>
    </row>
    <row r="2493" spans="1:1">
      <c r="A2493" s="14"/>
    </row>
    <row r="2494" spans="1:1">
      <c r="A2494" s="14"/>
    </row>
    <row r="2495" spans="1:1">
      <c r="A2495" s="14"/>
    </row>
    <row r="2496" spans="1:1">
      <c r="A2496" s="14"/>
    </row>
    <row r="2497" spans="1:1">
      <c r="A2497" s="14"/>
    </row>
    <row r="2498" spans="1:1">
      <c r="A2498" s="14"/>
    </row>
    <row r="2499" spans="1:1">
      <c r="A2499" s="14"/>
    </row>
    <row r="2500" spans="1:1">
      <c r="A2500" s="14"/>
    </row>
    <row r="2501" spans="1:1">
      <c r="A2501" s="14"/>
    </row>
    <row r="2502" spans="1:1">
      <c r="A2502" s="14"/>
    </row>
    <row r="2503" spans="1:1">
      <c r="A2503" s="14"/>
    </row>
    <row r="2504" spans="1:1">
      <c r="A2504" s="14"/>
    </row>
    <row r="2505" spans="1:1">
      <c r="A2505" s="14"/>
    </row>
    <row r="2506" spans="1:1">
      <c r="A2506" s="14"/>
    </row>
    <row r="2507" spans="1:1">
      <c r="A2507" s="14"/>
    </row>
    <row r="2508" spans="1:1">
      <c r="A2508" s="14"/>
    </row>
    <row r="2509" spans="1:1">
      <c r="A2509" s="14"/>
    </row>
    <row r="2510" spans="1:1">
      <c r="A2510" s="14"/>
    </row>
    <row r="2511" spans="1:1">
      <c r="A2511" s="14"/>
    </row>
    <row r="2512" spans="1:1">
      <c r="A2512" s="14"/>
    </row>
    <row r="2513" spans="1:1">
      <c r="A2513" s="14"/>
    </row>
    <row r="2514" spans="1:1">
      <c r="A2514" s="14"/>
    </row>
    <row r="2515" spans="1:1">
      <c r="A2515" s="14"/>
    </row>
    <row r="2516" spans="1:1">
      <c r="A2516" s="14"/>
    </row>
    <row r="2517" spans="1:1">
      <c r="A2517" s="14"/>
    </row>
    <row r="2518" spans="1:1">
      <c r="A2518" s="14"/>
    </row>
    <row r="2519" spans="1:1">
      <c r="A2519" s="14"/>
    </row>
    <row r="2520" spans="1:1">
      <c r="A2520" s="14"/>
    </row>
    <row r="2521" spans="1:1">
      <c r="A2521" s="14"/>
    </row>
    <row r="2522" spans="1:1">
      <c r="A2522" s="14"/>
    </row>
    <row r="2523" spans="1:1">
      <c r="A2523" s="14"/>
    </row>
    <row r="2524" spans="1:1">
      <c r="A2524" s="14"/>
    </row>
    <row r="2525" spans="1:1">
      <c r="A2525" s="14"/>
    </row>
    <row r="2526" spans="1:1">
      <c r="A2526" s="14"/>
    </row>
    <row r="2527" spans="1:1">
      <c r="A2527" s="14"/>
    </row>
    <row r="2528" spans="1:1">
      <c r="A2528" s="14"/>
    </row>
    <row r="2529" spans="1:1">
      <c r="A2529" s="14"/>
    </row>
    <row r="2530" spans="1:1">
      <c r="A2530" s="14"/>
    </row>
    <row r="2531" spans="1:1">
      <c r="A2531" s="14"/>
    </row>
    <row r="2532" spans="1:1">
      <c r="A2532" s="14"/>
    </row>
    <row r="2533" spans="1:1">
      <c r="A2533" s="14"/>
    </row>
    <row r="2534" spans="1:1">
      <c r="A2534" s="14"/>
    </row>
    <row r="2535" spans="1:1">
      <c r="A2535" s="14"/>
    </row>
    <row r="2536" spans="1:1">
      <c r="A2536" s="14"/>
    </row>
    <row r="2537" spans="1:1">
      <c r="A2537" s="14"/>
    </row>
    <row r="2538" spans="1:1">
      <c r="A2538" s="14"/>
    </row>
    <row r="2539" spans="1:1">
      <c r="A2539" s="14"/>
    </row>
    <row r="2540" spans="1:1">
      <c r="A2540" s="14"/>
    </row>
    <row r="2541" spans="1:1">
      <c r="A2541" s="14"/>
    </row>
    <row r="2542" spans="1:1">
      <c r="A2542" s="14"/>
    </row>
    <row r="2543" spans="1:1">
      <c r="A2543" s="14"/>
    </row>
    <row r="2544" spans="1:1">
      <c r="A2544" s="14"/>
    </row>
    <row r="2545" spans="1:1">
      <c r="A2545" s="14"/>
    </row>
    <row r="2546" spans="1:1">
      <c r="A2546" s="14"/>
    </row>
    <row r="2547" spans="1:1">
      <c r="A2547" s="14"/>
    </row>
    <row r="2548" spans="1:1">
      <c r="A2548" s="14"/>
    </row>
    <row r="2549" spans="1:1">
      <c r="A2549" s="14"/>
    </row>
    <row r="2550" spans="1:1">
      <c r="A2550" s="14"/>
    </row>
    <row r="2551" spans="1:1">
      <c r="A2551" s="14"/>
    </row>
    <row r="2552" spans="1:1">
      <c r="A2552" s="14"/>
    </row>
    <row r="2553" spans="1:1">
      <c r="A2553" s="14"/>
    </row>
    <row r="2554" spans="1:1">
      <c r="A2554" s="14"/>
    </row>
    <row r="2555" spans="1:1">
      <c r="A2555" s="14"/>
    </row>
    <row r="2556" spans="1:1">
      <c r="A2556" s="14"/>
    </row>
    <row r="2557" spans="1:1">
      <c r="A2557" s="14"/>
    </row>
    <row r="2558" spans="1:1">
      <c r="A2558" s="14"/>
    </row>
    <row r="2559" spans="1:1">
      <c r="A2559" s="14"/>
    </row>
    <row r="2560" spans="1:1">
      <c r="A2560" s="14"/>
    </row>
    <row r="2561" spans="1:1">
      <c r="A2561" s="14"/>
    </row>
    <row r="2562" spans="1:1">
      <c r="A2562" s="14"/>
    </row>
    <row r="2563" spans="1:1">
      <c r="A2563" s="14"/>
    </row>
    <row r="2564" spans="1:1">
      <c r="A2564" s="14"/>
    </row>
    <row r="2565" spans="1:1">
      <c r="A2565" s="14"/>
    </row>
    <row r="2566" spans="1:1">
      <c r="A2566" s="14"/>
    </row>
    <row r="2567" spans="1:1">
      <c r="A2567" s="14"/>
    </row>
    <row r="2568" spans="1:1">
      <c r="A2568" s="14"/>
    </row>
    <row r="2569" spans="1:1">
      <c r="A2569" s="14"/>
    </row>
    <row r="2570" spans="1:1">
      <c r="A2570" s="14"/>
    </row>
    <row r="2571" spans="1:1">
      <c r="A2571" s="14"/>
    </row>
    <row r="2572" spans="1:1">
      <c r="A2572" s="14"/>
    </row>
    <row r="2573" spans="1:1">
      <c r="A2573" s="14"/>
    </row>
    <row r="2574" spans="1:1">
      <c r="A2574" s="14"/>
    </row>
    <row r="2575" spans="1:1">
      <c r="A2575" s="14"/>
    </row>
    <row r="2576" spans="1:1">
      <c r="A2576" s="14"/>
    </row>
    <row r="2577" spans="1:1">
      <c r="A2577" s="14"/>
    </row>
    <row r="2578" spans="1:1">
      <c r="A2578" s="14"/>
    </row>
    <row r="2579" spans="1:1">
      <c r="A2579" s="14"/>
    </row>
    <row r="2580" spans="1:1">
      <c r="A2580" s="14"/>
    </row>
    <row r="2581" spans="1:1">
      <c r="A2581" s="14"/>
    </row>
    <row r="2582" spans="1:1">
      <c r="A2582" s="14"/>
    </row>
    <row r="2583" spans="1:1">
      <c r="A2583" s="14"/>
    </row>
    <row r="2584" spans="1:1">
      <c r="A2584" s="14"/>
    </row>
    <row r="2585" spans="1:1">
      <c r="A2585" s="14"/>
    </row>
    <row r="2586" spans="1:1">
      <c r="A2586" s="14"/>
    </row>
    <row r="2587" spans="1:1">
      <c r="A2587" s="14"/>
    </row>
    <row r="2588" spans="1:1">
      <c r="A2588" s="14"/>
    </row>
    <row r="2589" spans="1:1">
      <c r="A2589" s="14"/>
    </row>
    <row r="2590" spans="1:1">
      <c r="A2590" s="14"/>
    </row>
    <row r="2591" spans="1:1">
      <c r="A2591" s="14"/>
    </row>
    <row r="2592" spans="1:1">
      <c r="A2592" s="14"/>
    </row>
    <row r="2593" spans="1:1">
      <c r="A2593" s="14"/>
    </row>
    <row r="2594" spans="1:1">
      <c r="A2594" s="14"/>
    </row>
    <row r="2595" spans="1:1">
      <c r="A2595" s="14"/>
    </row>
    <row r="2596" spans="1:1">
      <c r="A2596" s="14"/>
    </row>
    <row r="2597" spans="1:1">
      <c r="A2597" s="14"/>
    </row>
    <row r="2598" spans="1:1">
      <c r="A2598" s="14"/>
    </row>
    <row r="2599" spans="1:1">
      <c r="A2599" s="14"/>
    </row>
    <row r="2600" spans="1:1">
      <c r="A2600" s="14"/>
    </row>
    <row r="2601" spans="1:1">
      <c r="A2601" s="14"/>
    </row>
    <row r="2602" spans="1:1">
      <c r="A2602" s="14"/>
    </row>
    <row r="2603" spans="1:1">
      <c r="A2603" s="14"/>
    </row>
    <row r="2604" spans="1:1">
      <c r="A2604" s="14"/>
    </row>
    <row r="2605" spans="1:1">
      <c r="A2605" s="14"/>
    </row>
    <row r="2606" spans="1:1">
      <c r="A2606" s="14"/>
    </row>
    <row r="2607" spans="1:1">
      <c r="A2607" s="14"/>
    </row>
    <row r="2608" spans="1:1">
      <c r="A2608" s="14"/>
    </row>
    <row r="2609" spans="1:1">
      <c r="A2609" s="14"/>
    </row>
    <row r="2610" spans="1:1">
      <c r="A2610" s="14"/>
    </row>
    <row r="2611" spans="1:1">
      <c r="A2611" s="14"/>
    </row>
    <row r="2612" spans="1:1">
      <c r="A2612" s="14"/>
    </row>
    <row r="2613" spans="1:1">
      <c r="A2613" s="14"/>
    </row>
    <row r="2614" spans="1:1">
      <c r="A2614" s="14"/>
    </row>
    <row r="2615" spans="1:1">
      <c r="A2615" s="14"/>
    </row>
    <row r="2616" spans="1:1">
      <c r="A2616" s="14"/>
    </row>
    <row r="2617" spans="1:1">
      <c r="A2617" s="14"/>
    </row>
    <row r="2618" spans="1:1">
      <c r="A2618" s="14"/>
    </row>
    <row r="2619" spans="1:1">
      <c r="A2619" s="14"/>
    </row>
    <row r="2620" spans="1:1">
      <c r="A2620" s="14"/>
    </row>
    <row r="2621" spans="1:1">
      <c r="A2621" s="14"/>
    </row>
    <row r="2622" spans="1:1">
      <c r="A2622" s="14"/>
    </row>
    <row r="2623" spans="1:1">
      <c r="A2623" s="14"/>
    </row>
    <row r="2624" spans="1:1">
      <c r="A2624" s="14"/>
    </row>
    <row r="2625" spans="1:1">
      <c r="A2625" s="14"/>
    </row>
    <row r="2626" spans="1:1">
      <c r="A2626" s="14"/>
    </row>
    <row r="2627" spans="1:1">
      <c r="A2627" s="14"/>
    </row>
    <row r="2628" spans="1:1">
      <c r="A2628" s="14"/>
    </row>
    <row r="2629" spans="1:1">
      <c r="A2629" s="14"/>
    </row>
    <row r="2630" spans="1:1">
      <c r="A2630" s="14"/>
    </row>
    <row r="2631" spans="1:1">
      <c r="A2631" s="14"/>
    </row>
    <row r="2632" spans="1:1">
      <c r="A2632" s="14"/>
    </row>
    <row r="2633" spans="1:1">
      <c r="A2633" s="14"/>
    </row>
    <row r="2634" spans="1:1">
      <c r="A2634" s="14"/>
    </row>
    <row r="2635" spans="1:1">
      <c r="A2635" s="14"/>
    </row>
    <row r="2636" spans="1:1">
      <c r="A2636" s="14"/>
    </row>
    <row r="2637" spans="1:1">
      <c r="A2637" s="14"/>
    </row>
    <row r="2638" spans="1:1">
      <c r="A2638" s="14"/>
    </row>
    <row r="2639" spans="1:1">
      <c r="A2639" s="14"/>
    </row>
    <row r="2640" spans="1:1">
      <c r="A2640" s="14"/>
    </row>
    <row r="2641" spans="1:1">
      <c r="A2641" s="14"/>
    </row>
    <row r="2642" spans="1:1">
      <c r="A2642" s="14"/>
    </row>
    <row r="2643" spans="1:1">
      <c r="A2643" s="14"/>
    </row>
    <row r="2644" spans="1:1">
      <c r="A2644" s="14"/>
    </row>
    <row r="2645" spans="1:1">
      <c r="A2645" s="14"/>
    </row>
    <row r="2646" spans="1:1">
      <c r="A2646" s="14"/>
    </row>
    <row r="2647" spans="1:1">
      <c r="A2647" s="14"/>
    </row>
    <row r="2648" spans="1:1">
      <c r="A2648" s="14"/>
    </row>
    <row r="2649" spans="1:1">
      <c r="A2649" s="14"/>
    </row>
    <row r="2650" spans="1:1">
      <c r="A2650" s="14"/>
    </row>
    <row r="2651" spans="1:1">
      <c r="A2651" s="14"/>
    </row>
    <row r="2652" spans="1:1">
      <c r="A2652" s="14"/>
    </row>
    <row r="2653" spans="1:1">
      <c r="A2653" s="14"/>
    </row>
    <row r="2654" spans="1:1">
      <c r="A2654" s="14"/>
    </row>
    <row r="2655" spans="1:1">
      <c r="A2655" s="14"/>
    </row>
    <row r="2656" spans="1:1">
      <c r="A2656" s="14"/>
    </row>
    <row r="2657" spans="1:1">
      <c r="A2657" s="14"/>
    </row>
    <row r="2658" spans="1:1">
      <c r="A2658" s="14"/>
    </row>
    <row r="2659" spans="1:1">
      <c r="A2659" s="14"/>
    </row>
    <row r="2660" spans="1:1">
      <c r="A2660" s="14"/>
    </row>
    <row r="2661" spans="1:1">
      <c r="A2661" s="14"/>
    </row>
    <row r="2662" spans="1:1">
      <c r="A2662" s="14"/>
    </row>
    <row r="2663" spans="1:1">
      <c r="A2663" s="14"/>
    </row>
    <row r="2664" spans="1:1">
      <c r="A2664" s="14"/>
    </row>
    <row r="2665" spans="1:1">
      <c r="A2665" s="14"/>
    </row>
    <row r="2666" spans="1:1">
      <c r="A2666" s="14"/>
    </row>
    <row r="2667" spans="1:1">
      <c r="A2667" s="14"/>
    </row>
    <row r="2668" spans="1:1">
      <c r="A2668" s="14"/>
    </row>
    <row r="2669" spans="1:1">
      <c r="A2669" s="14"/>
    </row>
    <row r="2670" spans="1:1">
      <c r="A2670" s="14"/>
    </row>
    <row r="2671" spans="1:1">
      <c r="A2671" s="14"/>
    </row>
    <row r="2672" spans="1:1">
      <c r="A2672" s="14"/>
    </row>
    <row r="2673" spans="1:1">
      <c r="A2673" s="14"/>
    </row>
    <row r="2674" spans="1:1">
      <c r="A2674" s="14"/>
    </row>
    <row r="2675" spans="1:1">
      <c r="A2675" s="14"/>
    </row>
    <row r="2676" spans="1:1">
      <c r="A2676" s="14"/>
    </row>
    <row r="2677" spans="1:1">
      <c r="A2677" s="14"/>
    </row>
    <row r="2678" spans="1:1">
      <c r="A2678" s="14"/>
    </row>
    <row r="2679" spans="1:1">
      <c r="A2679" s="14"/>
    </row>
    <row r="2680" spans="1:1">
      <c r="A2680" s="14"/>
    </row>
    <row r="2681" spans="1:1">
      <c r="A2681" s="14"/>
    </row>
    <row r="2682" spans="1:1">
      <c r="A2682" s="14"/>
    </row>
    <row r="2683" spans="1:1">
      <c r="A2683" s="14"/>
    </row>
    <row r="2684" spans="1:1">
      <c r="A2684" s="14"/>
    </row>
    <row r="2685" spans="1:1">
      <c r="A2685" s="14"/>
    </row>
    <row r="2686" spans="1:1">
      <c r="A2686" s="14"/>
    </row>
    <row r="2687" spans="1:1">
      <c r="A2687" s="14"/>
    </row>
    <row r="2688" spans="1:1">
      <c r="A2688" s="14"/>
    </row>
    <row r="2689" spans="1:1">
      <c r="A2689" s="14"/>
    </row>
    <row r="2690" spans="1:1">
      <c r="A2690" s="14"/>
    </row>
    <row r="2691" spans="1:1">
      <c r="A2691" s="14"/>
    </row>
    <row r="2692" spans="1:1">
      <c r="A2692" s="14"/>
    </row>
    <row r="2693" spans="1:1">
      <c r="A2693" s="14"/>
    </row>
    <row r="2694" spans="1:1">
      <c r="A2694" s="14"/>
    </row>
    <row r="2695" spans="1:1">
      <c r="A2695" s="14"/>
    </row>
    <row r="2696" spans="1:1">
      <c r="A2696" s="14"/>
    </row>
  </sheetData>
  <phoneticPr fontId="9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H382"/>
  <sheetViews>
    <sheetView showGridLines="0" zoomScaleNormal="100" zoomScaleSheetLayoutView="90" workbookViewId="0"/>
  </sheetViews>
  <sheetFormatPr defaultColWidth="9.6640625" defaultRowHeight="13.2"/>
  <cols>
    <col min="1" max="1" width="1.6640625" style="13" customWidth="1"/>
    <col min="2" max="2" width="7.33203125" style="13" bestFit="1" customWidth="1"/>
    <col min="3" max="3" width="31.21875" style="13" bestFit="1" customWidth="1"/>
    <col min="4" max="4" width="6.77734375" style="13" customWidth="1"/>
    <col min="5" max="5" width="14.44140625" style="13" bestFit="1" customWidth="1"/>
    <col min="6" max="6" width="15.77734375" style="13" customWidth="1"/>
    <col min="7" max="7" width="5.109375" style="13" customWidth="1"/>
    <col min="8" max="16384" width="9.6640625" style="13"/>
  </cols>
  <sheetData>
    <row r="1" spans="1:8">
      <c r="A1" s="33"/>
      <c r="B1" s="155" t="str">
        <f>CONCATENATE(COMPANY,"-",JURISDICTION)</f>
        <v>Atmos Energy Corporation-Kentucky</v>
      </c>
      <c r="C1" s="156"/>
      <c r="D1" s="156"/>
      <c r="E1" s="327"/>
      <c r="F1" s="156"/>
      <c r="G1" s="328" t="s">
        <v>104</v>
      </c>
      <c r="H1" s="33"/>
    </row>
    <row r="2" spans="1:8">
      <c r="A2" s="33"/>
      <c r="B2" s="329" t="s">
        <v>206</v>
      </c>
      <c r="C2" s="329"/>
      <c r="D2" s="329"/>
      <c r="E2" s="329"/>
      <c r="F2" s="329"/>
      <c r="G2" s="330"/>
      <c r="H2" s="33"/>
    </row>
    <row r="3" spans="1:8">
      <c r="A3" s="33"/>
      <c r="B3" s="331" t="str">
        <f>'ATO-CWC2'!A4</f>
        <v>For the CWC Study Test Year Ended June 30, 2018</v>
      </c>
      <c r="C3" s="156"/>
      <c r="D3" s="156"/>
      <c r="E3" s="327"/>
      <c r="F3" s="156"/>
      <c r="G3" s="330"/>
      <c r="H3" s="33"/>
    </row>
    <row r="4" spans="1:8">
      <c r="A4" s="332"/>
      <c r="B4" s="332"/>
      <c r="C4" s="332"/>
      <c r="D4" s="332"/>
      <c r="E4" s="332"/>
      <c r="F4" s="332"/>
      <c r="G4" s="332"/>
      <c r="H4" s="33"/>
    </row>
    <row r="5" spans="1:8">
      <c r="A5" s="33"/>
      <c r="B5" s="33"/>
      <c r="C5" s="33"/>
      <c r="D5" s="33"/>
      <c r="E5" s="33"/>
      <c r="F5" s="33"/>
      <c r="G5" s="33"/>
      <c r="H5" s="33"/>
    </row>
    <row r="6" spans="1:8">
      <c r="A6" s="33"/>
      <c r="B6" s="237" t="s">
        <v>118</v>
      </c>
      <c r="C6" s="333" t="s">
        <v>146</v>
      </c>
      <c r="D6" s="334"/>
      <c r="E6" s="335" t="s">
        <v>141</v>
      </c>
      <c r="F6" s="334"/>
      <c r="G6" s="336"/>
      <c r="H6" s="33"/>
    </row>
    <row r="7" spans="1:8">
      <c r="A7" s="33"/>
      <c r="B7" s="93"/>
      <c r="C7" s="334"/>
      <c r="D7" s="334"/>
      <c r="E7" s="100"/>
      <c r="F7" s="334"/>
      <c r="G7" s="326"/>
      <c r="H7" s="33"/>
    </row>
    <row r="8" spans="1:8">
      <c r="A8" s="33"/>
      <c r="B8" s="94">
        <v>1</v>
      </c>
      <c r="C8" s="337">
        <v>42917</v>
      </c>
      <c r="D8" s="188"/>
      <c r="E8" s="338">
        <f>[7]Sheet2!$I10</f>
        <v>8131027.5199999996</v>
      </c>
      <c r="F8" s="188"/>
      <c r="G8" s="339"/>
      <c r="H8" s="33"/>
    </row>
    <row r="9" spans="1:8">
      <c r="A9" s="33"/>
      <c r="B9" s="94">
        <f t="shared" ref="B9:B72" si="0">B8+1</f>
        <v>2</v>
      </c>
      <c r="C9" s="337">
        <v>42918</v>
      </c>
      <c r="D9" s="188"/>
      <c r="E9" s="338">
        <f>[7]Sheet2!$I11</f>
        <v>7440010.54</v>
      </c>
      <c r="F9" s="188"/>
      <c r="G9" s="339"/>
      <c r="H9" s="33"/>
    </row>
    <row r="10" spans="1:8">
      <c r="A10" s="33"/>
      <c r="B10" s="94">
        <f t="shared" si="0"/>
        <v>3</v>
      </c>
      <c r="C10" s="337">
        <v>42919</v>
      </c>
      <c r="D10" s="188"/>
      <c r="E10" s="338">
        <f>[7]Sheet2!$I12</f>
        <v>7440010.54</v>
      </c>
      <c r="F10" s="188"/>
      <c r="G10" s="339"/>
      <c r="H10" s="33"/>
    </row>
    <row r="11" spans="1:8">
      <c r="A11" s="33"/>
      <c r="B11" s="94">
        <f t="shared" si="0"/>
        <v>4</v>
      </c>
      <c r="C11" s="337">
        <v>42920</v>
      </c>
      <c r="D11" s="188"/>
      <c r="E11" s="338">
        <f>[7]Sheet2!$I13</f>
        <v>6894119.6699999999</v>
      </c>
      <c r="F11" s="188"/>
      <c r="G11" s="339"/>
      <c r="H11" s="33"/>
    </row>
    <row r="12" spans="1:8">
      <c r="A12" s="33"/>
      <c r="B12" s="94">
        <f t="shared" si="0"/>
        <v>5</v>
      </c>
      <c r="C12" s="337">
        <v>42921</v>
      </c>
      <c r="D12" s="188"/>
      <c r="E12" s="338">
        <f>[7]Sheet2!$I14</f>
        <v>6966523.79</v>
      </c>
      <c r="F12" s="188"/>
      <c r="G12" s="339"/>
      <c r="H12" s="33"/>
    </row>
    <row r="13" spans="1:8">
      <c r="A13" s="33"/>
      <c r="B13" s="94">
        <f t="shared" si="0"/>
        <v>6</v>
      </c>
      <c r="C13" s="337">
        <v>42922</v>
      </c>
      <c r="D13" s="188"/>
      <c r="E13" s="338">
        <f>[7]Sheet2!$I15</f>
        <v>6691749.96</v>
      </c>
      <c r="F13" s="188"/>
      <c r="G13" s="340"/>
      <c r="H13" s="33"/>
    </row>
    <row r="14" spans="1:8">
      <c r="A14" s="33"/>
      <c r="B14" s="94">
        <f t="shared" si="0"/>
        <v>7</v>
      </c>
      <c r="C14" s="337">
        <v>42923</v>
      </c>
      <c r="D14" s="188"/>
      <c r="E14" s="338">
        <f>[7]Sheet2!$I16</f>
        <v>6691749.96</v>
      </c>
      <c r="F14" s="188"/>
      <c r="G14" s="339"/>
      <c r="H14" s="33"/>
    </row>
    <row r="15" spans="1:8">
      <c r="A15" s="33"/>
      <c r="B15" s="94">
        <f t="shared" si="0"/>
        <v>8</v>
      </c>
      <c r="C15" s="337">
        <v>42924</v>
      </c>
      <c r="D15" s="188"/>
      <c r="E15" s="338">
        <f>[7]Sheet2!$I17</f>
        <v>6638793.6500000004</v>
      </c>
      <c r="F15" s="188"/>
      <c r="G15" s="339"/>
      <c r="H15" s="33"/>
    </row>
    <row r="16" spans="1:8">
      <c r="A16" s="33"/>
      <c r="B16" s="94">
        <f t="shared" si="0"/>
        <v>9</v>
      </c>
      <c r="C16" s="337">
        <v>42925</v>
      </c>
      <c r="D16" s="188"/>
      <c r="E16" s="338">
        <f>[7]Sheet2!$I18</f>
        <v>6122765.2000000002</v>
      </c>
      <c r="F16" s="188"/>
      <c r="G16" s="339"/>
      <c r="H16" s="33"/>
    </row>
    <row r="17" spans="1:8">
      <c r="A17" s="33"/>
      <c r="B17" s="94">
        <f t="shared" si="0"/>
        <v>10</v>
      </c>
      <c r="C17" s="337">
        <v>42926</v>
      </c>
      <c r="D17" s="188"/>
      <c r="E17" s="338">
        <f>[7]Sheet2!$I19</f>
        <v>5966898.7199999997</v>
      </c>
      <c r="F17" s="188"/>
      <c r="G17" s="339"/>
      <c r="H17" s="33"/>
    </row>
    <row r="18" spans="1:8">
      <c r="A18" s="33"/>
      <c r="B18" s="94">
        <f t="shared" si="0"/>
        <v>11</v>
      </c>
      <c r="C18" s="337">
        <v>42927</v>
      </c>
      <c r="D18" s="188"/>
      <c r="E18" s="338">
        <f>[7]Sheet2!$I20</f>
        <v>5460003.2000000002</v>
      </c>
      <c r="F18" s="188"/>
      <c r="G18" s="339"/>
      <c r="H18" s="33"/>
    </row>
    <row r="19" spans="1:8">
      <c r="A19" s="33"/>
      <c r="B19" s="94">
        <f t="shared" si="0"/>
        <v>12</v>
      </c>
      <c r="C19" s="337">
        <v>42928</v>
      </c>
      <c r="D19" s="188"/>
      <c r="E19" s="338">
        <f>[7]Sheet2!$I21</f>
        <v>5460003.2000000002</v>
      </c>
      <c r="F19" s="188"/>
      <c r="G19" s="339"/>
      <c r="H19" s="33"/>
    </row>
    <row r="20" spans="1:8">
      <c r="A20" s="33"/>
      <c r="B20" s="94">
        <f t="shared" si="0"/>
        <v>13</v>
      </c>
      <c r="C20" s="337">
        <v>42929</v>
      </c>
      <c r="D20" s="188"/>
      <c r="E20" s="338">
        <f>[7]Sheet2!$I22</f>
        <v>5902605.8499999996</v>
      </c>
      <c r="F20" s="188"/>
      <c r="G20" s="340"/>
      <c r="H20" s="33"/>
    </row>
    <row r="21" spans="1:8">
      <c r="A21" s="33"/>
      <c r="B21" s="94">
        <f t="shared" si="0"/>
        <v>14</v>
      </c>
      <c r="C21" s="337">
        <v>42930</v>
      </c>
      <c r="D21" s="188"/>
      <c r="E21" s="338">
        <f>[7]Sheet2!$I23</f>
        <v>5902605.8499999996</v>
      </c>
      <c r="F21" s="188"/>
      <c r="G21" s="339"/>
      <c r="H21" s="33"/>
    </row>
    <row r="22" spans="1:8">
      <c r="A22" s="33"/>
      <c r="B22" s="94">
        <f t="shared" si="0"/>
        <v>15</v>
      </c>
      <c r="C22" s="337">
        <v>42931</v>
      </c>
      <c r="D22" s="188"/>
      <c r="E22" s="338">
        <f>[7]Sheet2!$I24</f>
        <v>5789009.4500000002</v>
      </c>
      <c r="F22" s="188"/>
      <c r="G22" s="339"/>
      <c r="H22" s="33"/>
    </row>
    <row r="23" spans="1:8">
      <c r="A23" s="33"/>
      <c r="B23" s="94">
        <f t="shared" si="0"/>
        <v>16</v>
      </c>
      <c r="C23" s="337">
        <v>42932</v>
      </c>
      <c r="D23" s="188"/>
      <c r="E23" s="338">
        <f>[7]Sheet2!$I25</f>
        <v>5783094.75</v>
      </c>
      <c r="F23" s="188"/>
      <c r="G23" s="339"/>
      <c r="H23" s="33"/>
    </row>
    <row r="24" spans="1:8">
      <c r="A24" s="33"/>
      <c r="B24" s="94">
        <f t="shared" si="0"/>
        <v>17</v>
      </c>
      <c r="C24" s="337">
        <v>42933</v>
      </c>
      <c r="D24" s="188"/>
      <c r="E24" s="338">
        <f>[7]Sheet2!$I26</f>
        <v>7357748.3799999999</v>
      </c>
      <c r="F24" s="188"/>
      <c r="G24" s="339"/>
      <c r="H24" s="33"/>
    </row>
    <row r="25" spans="1:8">
      <c r="A25" s="33"/>
      <c r="B25" s="94">
        <f t="shared" si="0"/>
        <v>18</v>
      </c>
      <c r="C25" s="337">
        <v>42934</v>
      </c>
      <c r="D25" s="188"/>
      <c r="E25" s="338">
        <f>[7]Sheet2!$I27</f>
        <v>7606040.7400000002</v>
      </c>
      <c r="F25" s="188"/>
      <c r="G25" s="339"/>
      <c r="H25" s="33"/>
    </row>
    <row r="26" spans="1:8">
      <c r="A26" s="33"/>
      <c r="B26" s="94">
        <f t="shared" si="0"/>
        <v>19</v>
      </c>
      <c r="C26" s="337">
        <v>42935</v>
      </c>
      <c r="D26" s="188"/>
      <c r="E26" s="338">
        <f>[7]Sheet2!$I28</f>
        <v>7941667.9100000001</v>
      </c>
      <c r="F26" s="188"/>
      <c r="G26" s="339"/>
      <c r="H26" s="33"/>
    </row>
    <row r="27" spans="1:8">
      <c r="A27" s="33"/>
      <c r="B27" s="94">
        <f t="shared" si="0"/>
        <v>20</v>
      </c>
      <c r="C27" s="337">
        <v>42936</v>
      </c>
      <c r="D27" s="188"/>
      <c r="E27" s="338">
        <f>[7]Sheet2!$I29</f>
        <v>8056601.54</v>
      </c>
      <c r="F27" s="188"/>
      <c r="G27" s="340"/>
      <c r="H27" s="33"/>
    </row>
    <row r="28" spans="1:8">
      <c r="A28" s="33"/>
      <c r="B28" s="94">
        <f t="shared" si="0"/>
        <v>21</v>
      </c>
      <c r="C28" s="337">
        <v>42937</v>
      </c>
      <c r="D28" s="188"/>
      <c r="E28" s="338">
        <f>[7]Sheet2!$I30</f>
        <v>8056601.54</v>
      </c>
      <c r="F28" s="188"/>
      <c r="G28" s="339"/>
      <c r="H28" s="33"/>
    </row>
    <row r="29" spans="1:8">
      <c r="A29" s="33"/>
      <c r="B29" s="94">
        <f t="shared" si="0"/>
        <v>22</v>
      </c>
      <c r="C29" s="337">
        <v>42938</v>
      </c>
      <c r="D29" s="188"/>
      <c r="E29" s="338">
        <f>[7]Sheet2!$I31</f>
        <v>7988861.4400000004</v>
      </c>
      <c r="F29" s="188"/>
      <c r="G29" s="339"/>
      <c r="H29" s="33"/>
    </row>
    <row r="30" spans="1:8">
      <c r="A30" s="33"/>
      <c r="B30" s="94">
        <f t="shared" si="0"/>
        <v>23</v>
      </c>
      <c r="C30" s="337">
        <v>42939</v>
      </c>
      <c r="D30" s="188"/>
      <c r="E30" s="338">
        <f>[7]Sheet2!$I32</f>
        <v>7908961.7300000004</v>
      </c>
      <c r="F30" s="188"/>
      <c r="G30" s="339"/>
      <c r="H30" s="33"/>
    </row>
    <row r="31" spans="1:8">
      <c r="A31" s="33"/>
      <c r="B31" s="94">
        <f t="shared" si="0"/>
        <v>24</v>
      </c>
      <c r="C31" s="337">
        <v>42940</v>
      </c>
      <c r="D31" s="188"/>
      <c r="E31" s="338">
        <f>[7]Sheet2!$I33</f>
        <v>8102721.7400000002</v>
      </c>
      <c r="F31" s="188"/>
      <c r="G31" s="339"/>
      <c r="H31" s="33"/>
    </row>
    <row r="32" spans="1:8">
      <c r="A32" s="33"/>
      <c r="B32" s="94">
        <f t="shared" si="0"/>
        <v>25</v>
      </c>
      <c r="C32" s="337">
        <v>42941</v>
      </c>
      <c r="D32" s="188"/>
      <c r="E32" s="338">
        <f>[7]Sheet2!$I34</f>
        <v>8158353.4800000004</v>
      </c>
      <c r="F32" s="188"/>
      <c r="G32" s="339"/>
      <c r="H32" s="33"/>
    </row>
    <row r="33" spans="1:8">
      <c r="A33" s="33"/>
      <c r="B33" s="94">
        <f t="shared" si="0"/>
        <v>26</v>
      </c>
      <c r="C33" s="337">
        <v>42942</v>
      </c>
      <c r="D33" s="188"/>
      <c r="E33" s="338">
        <f>[7]Sheet2!$I35</f>
        <v>8213758.3799999999</v>
      </c>
      <c r="F33" s="188"/>
      <c r="G33" s="339"/>
      <c r="H33" s="33"/>
    </row>
    <row r="34" spans="1:8">
      <c r="A34" s="33"/>
      <c r="B34" s="94">
        <f t="shared" si="0"/>
        <v>27</v>
      </c>
      <c r="C34" s="337">
        <v>42943</v>
      </c>
      <c r="D34" s="188"/>
      <c r="E34" s="338">
        <f>[7]Sheet2!$I36</f>
        <v>8202544.8799999999</v>
      </c>
      <c r="F34" s="188"/>
      <c r="G34" s="340"/>
      <c r="H34" s="33"/>
    </row>
    <row r="35" spans="1:8">
      <c r="A35" s="33"/>
      <c r="B35" s="94">
        <f t="shared" si="0"/>
        <v>28</v>
      </c>
      <c r="C35" s="337">
        <v>42944</v>
      </c>
      <c r="D35" s="188"/>
      <c r="E35" s="338">
        <f>[7]Sheet2!$I37</f>
        <v>8202544.8799999999</v>
      </c>
      <c r="F35" s="188"/>
      <c r="G35" s="339"/>
      <c r="H35" s="33"/>
    </row>
    <row r="36" spans="1:8">
      <c r="A36" s="33"/>
      <c r="B36" s="94">
        <f t="shared" si="0"/>
        <v>29</v>
      </c>
      <c r="C36" s="337">
        <v>42945</v>
      </c>
      <c r="D36" s="188"/>
      <c r="E36" s="338">
        <f>[7]Sheet2!$I38</f>
        <v>8138906.8300000001</v>
      </c>
      <c r="F36" s="188"/>
      <c r="G36" s="339"/>
      <c r="H36" s="33"/>
    </row>
    <row r="37" spans="1:8">
      <c r="A37" s="33"/>
      <c r="B37" s="94">
        <f t="shared" si="0"/>
        <v>30</v>
      </c>
      <c r="C37" s="337">
        <v>42946</v>
      </c>
      <c r="D37" s="188"/>
      <c r="E37" s="338">
        <f>[7]Sheet2!$I39</f>
        <v>7672132.8499999996</v>
      </c>
      <c r="F37" s="188"/>
      <c r="G37" s="339"/>
      <c r="H37" s="33"/>
    </row>
    <row r="38" spans="1:8">
      <c r="A38" s="33"/>
      <c r="B38" s="94">
        <f t="shared" si="0"/>
        <v>31</v>
      </c>
      <c r="C38" s="337">
        <v>42947</v>
      </c>
      <c r="D38" s="188"/>
      <c r="E38" s="338">
        <f>[7]Sheet2!$I40</f>
        <v>7485580.2199999997</v>
      </c>
      <c r="F38" s="188"/>
      <c r="G38" s="339"/>
      <c r="H38" s="33"/>
    </row>
    <row r="39" spans="1:8">
      <c r="A39" s="33"/>
      <c r="B39" s="94">
        <f t="shared" si="0"/>
        <v>32</v>
      </c>
      <c r="C39" s="337">
        <v>42948</v>
      </c>
      <c r="D39" s="188"/>
      <c r="E39" s="338">
        <f>[7]Sheet2!$I41</f>
        <v>7311980.8799999999</v>
      </c>
      <c r="F39" s="188"/>
      <c r="G39" s="339"/>
      <c r="H39" s="33"/>
    </row>
    <row r="40" spans="1:8">
      <c r="A40" s="33"/>
      <c r="B40" s="94">
        <f t="shared" si="0"/>
        <v>33</v>
      </c>
      <c r="C40" s="337">
        <v>42949</v>
      </c>
      <c r="D40" s="188"/>
      <c r="E40" s="338">
        <f>[7]Sheet2!$I42</f>
        <v>7405817.8300000001</v>
      </c>
      <c r="F40" s="188"/>
      <c r="G40" s="339"/>
      <c r="H40" s="33"/>
    </row>
    <row r="41" spans="1:8">
      <c r="A41" s="33"/>
      <c r="B41" s="94">
        <f t="shared" si="0"/>
        <v>34</v>
      </c>
      <c r="C41" s="337">
        <v>42950</v>
      </c>
      <c r="D41" s="188"/>
      <c r="E41" s="338">
        <f>[7]Sheet2!$I43</f>
        <v>7318869.9800000004</v>
      </c>
      <c r="F41" s="188"/>
      <c r="G41" s="340"/>
      <c r="H41" s="33"/>
    </row>
    <row r="42" spans="1:8">
      <c r="A42" s="33"/>
      <c r="B42" s="94">
        <f t="shared" si="0"/>
        <v>35</v>
      </c>
      <c r="C42" s="337">
        <v>42951</v>
      </c>
      <c r="D42" s="188"/>
      <c r="E42" s="338">
        <f>[7]Sheet2!$I44</f>
        <v>7318869.9800000004</v>
      </c>
      <c r="F42" s="188"/>
      <c r="G42" s="339"/>
      <c r="H42" s="33"/>
    </row>
    <row r="43" spans="1:8">
      <c r="A43" s="33"/>
      <c r="B43" s="94">
        <f t="shared" si="0"/>
        <v>36</v>
      </c>
      <c r="C43" s="337">
        <v>42952</v>
      </c>
      <c r="D43" s="188"/>
      <c r="E43" s="338">
        <f>[7]Sheet2!$I45</f>
        <v>7265215.7000000002</v>
      </c>
      <c r="F43" s="188"/>
      <c r="G43" s="339"/>
      <c r="H43" s="33"/>
    </row>
    <row r="44" spans="1:8">
      <c r="A44" s="33"/>
      <c r="B44" s="94">
        <f t="shared" si="0"/>
        <v>37</v>
      </c>
      <c r="C44" s="337">
        <v>42953</v>
      </c>
      <c r="D44" s="188"/>
      <c r="E44" s="338">
        <f>[7]Sheet2!$I46</f>
        <v>6494366.9400000004</v>
      </c>
      <c r="F44" s="188"/>
      <c r="G44" s="339"/>
      <c r="H44" s="33"/>
    </row>
    <row r="45" spans="1:8">
      <c r="A45" s="33"/>
      <c r="B45" s="94">
        <f t="shared" si="0"/>
        <v>38</v>
      </c>
      <c r="C45" s="337">
        <v>42954</v>
      </c>
      <c r="D45" s="188"/>
      <c r="E45" s="338">
        <f>[7]Sheet2!$I47</f>
        <v>6347928.9100000001</v>
      </c>
      <c r="F45" s="188"/>
      <c r="G45" s="339"/>
      <c r="H45" s="33"/>
    </row>
    <row r="46" spans="1:8">
      <c r="A46" s="33"/>
      <c r="B46" s="94">
        <f t="shared" si="0"/>
        <v>39</v>
      </c>
      <c r="C46" s="337">
        <v>42955</v>
      </c>
      <c r="D46" s="188"/>
      <c r="E46" s="338">
        <f>[7]Sheet2!$I48</f>
        <v>6466159.6200000001</v>
      </c>
      <c r="F46" s="188"/>
      <c r="G46" s="339"/>
      <c r="H46" s="33"/>
    </row>
    <row r="47" spans="1:8">
      <c r="A47" s="33"/>
      <c r="B47" s="94">
        <f t="shared" si="0"/>
        <v>40</v>
      </c>
      <c r="C47" s="337">
        <v>42956</v>
      </c>
      <c r="D47" s="188"/>
      <c r="E47" s="338">
        <f>[7]Sheet2!$I49</f>
        <v>6332708.6900000004</v>
      </c>
      <c r="F47" s="188"/>
      <c r="G47" s="339"/>
      <c r="H47" s="33"/>
    </row>
    <row r="48" spans="1:8">
      <c r="A48" s="33"/>
      <c r="B48" s="94">
        <f t="shared" si="0"/>
        <v>41</v>
      </c>
      <c r="C48" s="337">
        <v>42957</v>
      </c>
      <c r="D48" s="188"/>
      <c r="E48" s="338">
        <f>[7]Sheet2!$I50</f>
        <v>6333802.3799999999</v>
      </c>
      <c r="F48" s="188"/>
      <c r="G48" s="340"/>
      <c r="H48" s="33"/>
    </row>
    <row r="49" spans="1:8">
      <c r="A49" s="33"/>
      <c r="B49" s="94">
        <f t="shared" si="0"/>
        <v>42</v>
      </c>
      <c r="C49" s="337">
        <v>42958</v>
      </c>
      <c r="D49" s="188"/>
      <c r="E49" s="338">
        <f>[7]Sheet2!$I51</f>
        <v>6333802.3799999999</v>
      </c>
      <c r="F49" s="188"/>
      <c r="G49" s="339"/>
      <c r="H49" s="33"/>
    </row>
    <row r="50" spans="1:8">
      <c r="A50" s="33"/>
      <c r="B50" s="94">
        <f t="shared" si="0"/>
        <v>43</v>
      </c>
      <c r="C50" s="337">
        <v>42959</v>
      </c>
      <c r="D50" s="188"/>
      <c r="E50" s="338">
        <f>[7]Sheet2!$I52</f>
        <v>6277543.2699999996</v>
      </c>
      <c r="F50" s="188"/>
      <c r="G50" s="339"/>
      <c r="H50" s="33"/>
    </row>
    <row r="51" spans="1:8">
      <c r="A51" s="33"/>
      <c r="B51" s="94">
        <f t="shared" si="0"/>
        <v>44</v>
      </c>
      <c r="C51" s="337">
        <v>42960</v>
      </c>
      <c r="D51" s="188"/>
      <c r="E51" s="338">
        <f>[7]Sheet2!$I53</f>
        <v>7169853.4299999997</v>
      </c>
      <c r="F51" s="188"/>
      <c r="G51" s="339"/>
      <c r="H51" s="33"/>
    </row>
    <row r="52" spans="1:8">
      <c r="A52" s="33"/>
      <c r="B52" s="94">
        <f t="shared" si="0"/>
        <v>45</v>
      </c>
      <c r="C52" s="337">
        <v>42961</v>
      </c>
      <c r="D52" s="188"/>
      <c r="E52" s="338">
        <f>[7]Sheet2!$I54</f>
        <v>6796208.3499999996</v>
      </c>
      <c r="F52" s="188"/>
      <c r="G52" s="339"/>
      <c r="H52" s="33"/>
    </row>
    <row r="53" spans="1:8">
      <c r="A53" s="33"/>
      <c r="B53" s="94">
        <f t="shared" si="0"/>
        <v>46</v>
      </c>
      <c r="C53" s="337">
        <v>42962</v>
      </c>
      <c r="D53" s="188"/>
      <c r="E53" s="338">
        <f>[7]Sheet2!$I55</f>
        <v>6884293.4100000001</v>
      </c>
      <c r="F53" s="188"/>
      <c r="G53" s="339"/>
      <c r="H53" s="33"/>
    </row>
    <row r="54" spans="1:8">
      <c r="A54" s="33"/>
      <c r="B54" s="94">
        <f t="shared" si="0"/>
        <v>47</v>
      </c>
      <c r="C54" s="337">
        <v>42963</v>
      </c>
      <c r="D54" s="188"/>
      <c r="E54" s="338">
        <f>[7]Sheet2!$I56</f>
        <v>7099212.3399999999</v>
      </c>
      <c r="F54" s="188"/>
      <c r="G54" s="339"/>
      <c r="H54" s="33"/>
    </row>
    <row r="55" spans="1:8">
      <c r="A55" s="33"/>
      <c r="B55" s="94">
        <f t="shared" si="0"/>
        <v>48</v>
      </c>
      <c r="C55" s="337">
        <v>42964</v>
      </c>
      <c r="D55" s="188"/>
      <c r="E55" s="338">
        <f>[7]Sheet2!$I57</f>
        <v>7179832.1299999999</v>
      </c>
      <c r="F55" s="188"/>
      <c r="G55" s="340"/>
      <c r="H55" s="33"/>
    </row>
    <row r="56" spans="1:8">
      <c r="A56" s="33"/>
      <c r="B56" s="94">
        <f t="shared" si="0"/>
        <v>49</v>
      </c>
      <c r="C56" s="337">
        <v>42965</v>
      </c>
      <c r="D56" s="188"/>
      <c r="E56" s="338">
        <f>[7]Sheet2!$I58</f>
        <v>7179832.1299999999</v>
      </c>
      <c r="F56" s="188"/>
      <c r="G56" s="339"/>
      <c r="H56" s="33"/>
    </row>
    <row r="57" spans="1:8">
      <c r="A57" s="33"/>
      <c r="B57" s="94">
        <f t="shared" si="0"/>
        <v>50</v>
      </c>
      <c r="C57" s="337">
        <v>42966</v>
      </c>
      <c r="D57" s="188"/>
      <c r="E57" s="338">
        <f>[7]Sheet2!$I59</f>
        <v>7122720.2199999997</v>
      </c>
      <c r="F57" s="188"/>
      <c r="G57" s="339"/>
      <c r="H57" s="33"/>
    </row>
    <row r="58" spans="1:8">
      <c r="A58" s="33"/>
      <c r="B58" s="94">
        <f t="shared" si="0"/>
        <v>51</v>
      </c>
      <c r="C58" s="337">
        <v>42967</v>
      </c>
      <c r="D58" s="188"/>
      <c r="E58" s="338">
        <f>[7]Sheet2!$I60</f>
        <v>6821844.1100000003</v>
      </c>
      <c r="F58" s="188"/>
      <c r="G58" s="339"/>
      <c r="H58" s="33"/>
    </row>
    <row r="59" spans="1:8">
      <c r="A59" s="33"/>
      <c r="B59" s="94">
        <f t="shared" si="0"/>
        <v>52</v>
      </c>
      <c r="C59" s="337">
        <v>42968</v>
      </c>
      <c r="D59" s="188"/>
      <c r="E59" s="338">
        <f>[7]Sheet2!$I61</f>
        <v>6762874.9000000004</v>
      </c>
      <c r="F59" s="188"/>
      <c r="G59" s="339"/>
      <c r="H59" s="33"/>
    </row>
    <row r="60" spans="1:8">
      <c r="A60" s="33"/>
      <c r="B60" s="94">
        <f t="shared" si="0"/>
        <v>53</v>
      </c>
      <c r="C60" s="337">
        <v>42969</v>
      </c>
      <c r="D60" s="188"/>
      <c r="E60" s="338">
        <f>[7]Sheet2!$I62</f>
        <v>6928726.4299999997</v>
      </c>
      <c r="F60" s="188"/>
      <c r="G60" s="339"/>
      <c r="H60" s="33"/>
    </row>
    <row r="61" spans="1:8">
      <c r="A61" s="33"/>
      <c r="B61" s="94">
        <f t="shared" si="0"/>
        <v>54</v>
      </c>
      <c r="C61" s="337">
        <v>42970</v>
      </c>
      <c r="D61" s="188"/>
      <c r="E61" s="338">
        <f>[7]Sheet2!$I63</f>
        <v>7124523.29</v>
      </c>
      <c r="F61" s="188"/>
      <c r="G61" s="339"/>
      <c r="H61" s="33"/>
    </row>
    <row r="62" spans="1:8">
      <c r="A62" s="33"/>
      <c r="B62" s="94">
        <f t="shared" si="0"/>
        <v>55</v>
      </c>
      <c r="C62" s="337">
        <v>42971</v>
      </c>
      <c r="D62" s="188"/>
      <c r="E62" s="338">
        <f>[7]Sheet2!$I64</f>
        <v>7184288.3499999996</v>
      </c>
      <c r="F62" s="188"/>
      <c r="G62" s="340"/>
      <c r="H62" s="33"/>
    </row>
    <row r="63" spans="1:8">
      <c r="A63" s="33"/>
      <c r="B63" s="94">
        <f t="shared" si="0"/>
        <v>56</v>
      </c>
      <c r="C63" s="337">
        <v>42972</v>
      </c>
      <c r="D63" s="188"/>
      <c r="E63" s="338">
        <f>[7]Sheet2!$I65</f>
        <v>7184288.3499999996</v>
      </c>
      <c r="F63" s="188"/>
      <c r="G63" s="339"/>
      <c r="H63" s="33"/>
    </row>
    <row r="64" spans="1:8">
      <c r="A64" s="33"/>
      <c r="B64" s="94">
        <f t="shared" si="0"/>
        <v>57</v>
      </c>
      <c r="C64" s="337">
        <v>42973</v>
      </c>
      <c r="D64" s="188"/>
      <c r="E64" s="338">
        <f>[7]Sheet2!$I66</f>
        <v>7113807.5899999999</v>
      </c>
      <c r="F64" s="188"/>
      <c r="G64" s="339"/>
      <c r="H64" s="33"/>
    </row>
    <row r="65" spans="1:8">
      <c r="A65" s="33"/>
      <c r="B65" s="94">
        <f t="shared" si="0"/>
        <v>58</v>
      </c>
      <c r="C65" s="337">
        <v>42974</v>
      </c>
      <c r="D65" s="188"/>
      <c r="E65" s="338">
        <f>[7]Sheet2!$I67</f>
        <v>6831667.8499999996</v>
      </c>
      <c r="F65" s="188"/>
      <c r="G65" s="339"/>
      <c r="H65" s="33"/>
    </row>
    <row r="66" spans="1:8">
      <c r="A66" s="33"/>
      <c r="B66" s="94">
        <f t="shared" si="0"/>
        <v>59</v>
      </c>
      <c r="C66" s="337">
        <v>42975</v>
      </c>
      <c r="D66" s="188"/>
      <c r="E66" s="338">
        <f>[7]Sheet2!$I68</f>
        <v>6227744.4900000002</v>
      </c>
      <c r="F66" s="188"/>
      <c r="G66" s="339"/>
      <c r="H66" s="33"/>
    </row>
    <row r="67" spans="1:8">
      <c r="A67" s="33"/>
      <c r="B67" s="94">
        <f t="shared" si="0"/>
        <v>60</v>
      </c>
      <c r="C67" s="337">
        <v>42976</v>
      </c>
      <c r="D67" s="188"/>
      <c r="E67" s="338">
        <f>[7]Sheet2!$I69</f>
        <v>5872567.29</v>
      </c>
      <c r="F67" s="188"/>
      <c r="G67" s="339"/>
      <c r="H67" s="33"/>
    </row>
    <row r="68" spans="1:8">
      <c r="A68" s="33"/>
      <c r="B68" s="94">
        <f t="shared" si="0"/>
        <v>61</v>
      </c>
      <c r="C68" s="337">
        <v>42977</v>
      </c>
      <c r="D68" s="188"/>
      <c r="E68" s="338">
        <f>[7]Sheet2!$I70</f>
        <v>5661375.9500000002</v>
      </c>
      <c r="F68" s="188"/>
      <c r="G68" s="339"/>
      <c r="H68" s="33"/>
    </row>
    <row r="69" spans="1:8">
      <c r="A69" s="33"/>
      <c r="B69" s="94">
        <f t="shared" si="0"/>
        <v>62</v>
      </c>
      <c r="C69" s="337">
        <v>42978</v>
      </c>
      <c r="D69" s="188"/>
      <c r="E69" s="338">
        <f>[7]Sheet2!$I71</f>
        <v>5392206.4699999997</v>
      </c>
      <c r="F69" s="188"/>
      <c r="G69" s="340"/>
      <c r="H69" s="33"/>
    </row>
    <row r="70" spans="1:8">
      <c r="A70" s="33"/>
      <c r="B70" s="94">
        <f t="shared" si="0"/>
        <v>63</v>
      </c>
      <c r="C70" s="337">
        <v>42979</v>
      </c>
      <c r="D70" s="188"/>
      <c r="E70" s="338">
        <f>[7]Sheet2!$I72</f>
        <v>5392206.4699999997</v>
      </c>
      <c r="F70" s="188"/>
      <c r="G70" s="339"/>
      <c r="H70" s="33"/>
    </row>
    <row r="71" spans="1:8">
      <c r="A71" s="33"/>
      <c r="B71" s="94">
        <f t="shared" si="0"/>
        <v>64</v>
      </c>
      <c r="C71" s="337">
        <v>42980</v>
      </c>
      <c r="D71" s="188"/>
      <c r="E71" s="338">
        <f>[7]Sheet2!$I73</f>
        <v>5392206.4699999997</v>
      </c>
      <c r="F71" s="188"/>
      <c r="G71" s="339"/>
      <c r="H71" s="33"/>
    </row>
    <row r="72" spans="1:8">
      <c r="A72" s="33"/>
      <c r="B72" s="94">
        <f t="shared" si="0"/>
        <v>65</v>
      </c>
      <c r="C72" s="337">
        <v>42981</v>
      </c>
      <c r="D72" s="188"/>
      <c r="E72" s="338">
        <f>[7]Sheet2!$I74</f>
        <v>5202097.7</v>
      </c>
      <c r="F72" s="188"/>
      <c r="G72" s="339"/>
      <c r="H72" s="33"/>
    </row>
    <row r="73" spans="1:8">
      <c r="A73" s="33"/>
      <c r="B73" s="94">
        <f t="shared" ref="B73:B136" si="1">B72+1</f>
        <v>66</v>
      </c>
      <c r="C73" s="337">
        <v>42982</v>
      </c>
      <c r="D73" s="188"/>
      <c r="E73" s="338">
        <f>[7]Sheet2!$I75</f>
        <v>3872453.61</v>
      </c>
      <c r="F73" s="188"/>
      <c r="G73" s="339"/>
      <c r="H73" s="33"/>
    </row>
    <row r="74" spans="1:8">
      <c r="A74" s="33"/>
      <c r="B74" s="94">
        <f t="shared" si="1"/>
        <v>67</v>
      </c>
      <c r="C74" s="337">
        <v>42983</v>
      </c>
      <c r="D74" s="188"/>
      <c r="E74" s="338">
        <f>[7]Sheet2!$I76</f>
        <v>3704937.49</v>
      </c>
      <c r="F74" s="188"/>
      <c r="G74" s="339"/>
      <c r="H74" s="33"/>
    </row>
    <row r="75" spans="1:8">
      <c r="A75" s="33"/>
      <c r="B75" s="94">
        <f t="shared" si="1"/>
        <v>68</v>
      </c>
      <c r="C75" s="337">
        <v>42984</v>
      </c>
      <c r="D75" s="188"/>
      <c r="E75" s="338">
        <f>[7]Sheet2!$I77</f>
        <v>3694065.61</v>
      </c>
      <c r="F75" s="188"/>
      <c r="G75" s="339"/>
      <c r="H75" s="33"/>
    </row>
    <row r="76" spans="1:8">
      <c r="A76" s="33"/>
      <c r="B76" s="94">
        <f t="shared" si="1"/>
        <v>69</v>
      </c>
      <c r="C76" s="337">
        <v>42985</v>
      </c>
      <c r="D76" s="188"/>
      <c r="E76" s="338">
        <f>[7]Sheet2!$I78</f>
        <v>5411696.3700000001</v>
      </c>
      <c r="F76" s="188"/>
      <c r="G76" s="340"/>
      <c r="H76" s="33"/>
    </row>
    <row r="77" spans="1:8">
      <c r="A77" s="33"/>
      <c r="B77" s="94">
        <f t="shared" si="1"/>
        <v>70</v>
      </c>
      <c r="C77" s="337">
        <v>42986</v>
      </c>
      <c r="D77" s="188"/>
      <c r="E77" s="338">
        <f>[7]Sheet2!$I79</f>
        <v>7129327.1299999999</v>
      </c>
      <c r="F77" s="188"/>
      <c r="G77" s="339"/>
      <c r="H77" s="33"/>
    </row>
    <row r="78" spans="1:8">
      <c r="A78" s="33"/>
      <c r="B78" s="94">
        <f t="shared" si="1"/>
        <v>71</v>
      </c>
      <c r="C78" s="337">
        <v>42987</v>
      </c>
      <c r="D78" s="188"/>
      <c r="E78" s="338">
        <f>[7]Sheet2!$I80</f>
        <v>3414507.48</v>
      </c>
      <c r="F78" s="188"/>
      <c r="G78" s="339"/>
      <c r="H78" s="33"/>
    </row>
    <row r="79" spans="1:8">
      <c r="A79" s="33"/>
      <c r="B79" s="94">
        <f t="shared" si="1"/>
        <v>72</v>
      </c>
      <c r="C79" s="337">
        <v>42988</v>
      </c>
      <c r="D79" s="188"/>
      <c r="E79" s="338">
        <f>[7]Sheet2!$I81</f>
        <v>3463996.64</v>
      </c>
      <c r="F79" s="188"/>
      <c r="G79" s="339"/>
      <c r="H79" s="33"/>
    </row>
    <row r="80" spans="1:8">
      <c r="A80" s="33"/>
      <c r="B80" s="94">
        <f t="shared" si="1"/>
        <v>73</v>
      </c>
      <c r="C80" s="337">
        <v>42989</v>
      </c>
      <c r="D80" s="188"/>
      <c r="E80" s="338">
        <f>[7]Sheet2!$I82</f>
        <v>3164988.51</v>
      </c>
      <c r="F80" s="188"/>
      <c r="G80" s="339"/>
      <c r="H80" s="33"/>
    </row>
    <row r="81" spans="1:8">
      <c r="A81" s="33"/>
      <c r="B81" s="94">
        <f t="shared" si="1"/>
        <v>74</v>
      </c>
      <c r="C81" s="337">
        <v>42990</v>
      </c>
      <c r="D81" s="188"/>
      <c r="E81" s="338">
        <f>[7]Sheet2!$I83</f>
        <v>3522288.77</v>
      </c>
      <c r="F81" s="188"/>
      <c r="G81" s="339"/>
      <c r="H81" s="33"/>
    </row>
    <row r="82" spans="1:8">
      <c r="A82" s="33"/>
      <c r="B82" s="94">
        <f t="shared" si="1"/>
        <v>75</v>
      </c>
      <c r="C82" s="337">
        <v>42991</v>
      </c>
      <c r="D82" s="188"/>
      <c r="E82" s="338">
        <f>[7]Sheet2!$I84</f>
        <v>3824895.15</v>
      </c>
      <c r="F82" s="188"/>
      <c r="G82" s="339"/>
      <c r="H82" s="33"/>
    </row>
    <row r="83" spans="1:8">
      <c r="A83" s="33"/>
      <c r="B83" s="94">
        <f t="shared" si="1"/>
        <v>76</v>
      </c>
      <c r="C83" s="337">
        <v>42992</v>
      </c>
      <c r="D83" s="188"/>
      <c r="E83" s="338">
        <f>[7]Sheet2!$I85</f>
        <v>3938260.61</v>
      </c>
      <c r="F83" s="188"/>
      <c r="G83" s="340"/>
      <c r="H83" s="33"/>
    </row>
    <row r="84" spans="1:8">
      <c r="A84" s="33"/>
      <c r="B84" s="94">
        <f t="shared" si="1"/>
        <v>77</v>
      </c>
      <c r="C84" s="337">
        <v>42993</v>
      </c>
      <c r="D84" s="188"/>
      <c r="E84" s="338">
        <f>[7]Sheet2!$I86</f>
        <v>4051626.07</v>
      </c>
      <c r="F84" s="188"/>
      <c r="G84" s="339"/>
      <c r="H84" s="33"/>
    </row>
    <row r="85" spans="1:8">
      <c r="A85" s="33"/>
      <c r="B85" s="94">
        <f t="shared" si="1"/>
        <v>78</v>
      </c>
      <c r="C85" s="337">
        <v>42994</v>
      </c>
      <c r="D85" s="188"/>
      <c r="E85" s="338">
        <f>[7]Sheet2!$I87</f>
        <v>4001611.84</v>
      </c>
      <c r="F85" s="188"/>
      <c r="G85" s="339"/>
      <c r="H85" s="33"/>
    </row>
    <row r="86" spans="1:8">
      <c r="A86" s="33"/>
      <c r="B86" s="94">
        <f t="shared" si="1"/>
        <v>79</v>
      </c>
      <c r="C86" s="337">
        <v>42995</v>
      </c>
      <c r="D86" s="188"/>
      <c r="E86" s="338">
        <f>[7]Sheet2!$I88</f>
        <v>4150018.08</v>
      </c>
      <c r="F86" s="188"/>
      <c r="G86" s="339"/>
      <c r="H86" s="33"/>
    </row>
    <row r="87" spans="1:8">
      <c r="A87" s="33"/>
      <c r="B87" s="94">
        <f t="shared" si="1"/>
        <v>80</v>
      </c>
      <c r="C87" s="337">
        <v>42996</v>
      </c>
      <c r="D87" s="188"/>
      <c r="E87" s="338">
        <f>[7]Sheet2!$I89</f>
        <v>4445926.92</v>
      </c>
      <c r="F87" s="188"/>
      <c r="G87" s="339"/>
      <c r="H87" s="33"/>
    </row>
    <row r="88" spans="1:8">
      <c r="A88" s="33"/>
      <c r="B88" s="94">
        <f t="shared" si="1"/>
        <v>81</v>
      </c>
      <c r="C88" s="337">
        <v>42997</v>
      </c>
      <c r="D88" s="188"/>
      <c r="E88" s="338">
        <f>[7]Sheet2!$I90</f>
        <v>6057915.3099999996</v>
      </c>
      <c r="F88" s="188"/>
      <c r="G88" s="339"/>
      <c r="H88" s="33"/>
    </row>
    <row r="89" spans="1:8">
      <c r="A89" s="33"/>
      <c r="B89" s="94">
        <f t="shared" si="1"/>
        <v>82</v>
      </c>
      <c r="C89" s="337">
        <v>42998</v>
      </c>
      <c r="D89" s="188"/>
      <c r="E89" s="338">
        <f>[7]Sheet2!$I91</f>
        <v>6181556.5999999996</v>
      </c>
      <c r="F89" s="188"/>
      <c r="G89" s="339"/>
      <c r="H89" s="33"/>
    </row>
    <row r="90" spans="1:8">
      <c r="A90" s="33"/>
      <c r="B90" s="94">
        <f t="shared" si="1"/>
        <v>83</v>
      </c>
      <c r="C90" s="337">
        <v>42999</v>
      </c>
      <c r="D90" s="188"/>
      <c r="E90" s="338">
        <f>[7]Sheet2!$I92</f>
        <v>6236300.5499999998</v>
      </c>
      <c r="F90" s="188"/>
      <c r="G90" s="340"/>
      <c r="H90" s="33"/>
    </row>
    <row r="91" spans="1:8">
      <c r="A91" s="33"/>
      <c r="B91" s="94">
        <f t="shared" si="1"/>
        <v>84</v>
      </c>
      <c r="C91" s="337">
        <v>43000</v>
      </c>
      <c r="D91" s="188"/>
      <c r="E91" s="338">
        <f>[7]Sheet2!$I93</f>
        <v>6236300.5499999998</v>
      </c>
      <c r="F91" s="188"/>
      <c r="G91" s="339"/>
      <c r="H91" s="33"/>
    </row>
    <row r="92" spans="1:8">
      <c r="A92" s="33"/>
      <c r="B92" s="94">
        <f t="shared" si="1"/>
        <v>85</v>
      </c>
      <c r="C92" s="337">
        <v>43001</v>
      </c>
      <c r="D92" s="188"/>
      <c r="E92" s="338">
        <f>[7]Sheet2!$I94</f>
        <v>6179222.0199999996</v>
      </c>
      <c r="F92" s="188"/>
      <c r="G92" s="339"/>
      <c r="H92" s="33"/>
    </row>
    <row r="93" spans="1:8">
      <c r="A93" s="33"/>
      <c r="B93" s="94">
        <f t="shared" si="1"/>
        <v>86</v>
      </c>
      <c r="C93" s="337">
        <v>43002</v>
      </c>
      <c r="D93" s="188"/>
      <c r="E93" s="338">
        <f>[7]Sheet2!$I95</f>
        <v>6264331.04</v>
      </c>
      <c r="F93" s="188"/>
      <c r="G93" s="339"/>
      <c r="H93" s="33"/>
    </row>
    <row r="94" spans="1:8">
      <c r="A94" s="33"/>
      <c r="B94" s="94">
        <f t="shared" si="1"/>
        <v>87</v>
      </c>
      <c r="C94" s="337">
        <v>43003</v>
      </c>
      <c r="D94" s="188"/>
      <c r="E94" s="338">
        <f>[7]Sheet2!$I96</f>
        <v>6227865.9400000004</v>
      </c>
      <c r="F94" s="188"/>
      <c r="G94" s="339"/>
      <c r="H94" s="33"/>
    </row>
    <row r="95" spans="1:8">
      <c r="A95" s="33"/>
      <c r="B95" s="94">
        <f t="shared" si="1"/>
        <v>88</v>
      </c>
      <c r="C95" s="337">
        <v>43004</v>
      </c>
      <c r="D95" s="188"/>
      <c r="E95" s="338">
        <f>[7]Sheet2!$I97</f>
        <v>6272201.4400000004</v>
      </c>
      <c r="F95" s="188"/>
      <c r="G95" s="339"/>
      <c r="H95" s="33"/>
    </row>
    <row r="96" spans="1:8">
      <c r="A96" s="33"/>
      <c r="B96" s="94">
        <f t="shared" si="1"/>
        <v>89</v>
      </c>
      <c r="C96" s="337">
        <v>43005</v>
      </c>
      <c r="D96" s="188"/>
      <c r="E96" s="338">
        <f>[7]Sheet2!$I98</f>
        <v>6265955.75</v>
      </c>
      <c r="F96" s="188"/>
      <c r="G96" s="339"/>
      <c r="H96" s="33"/>
    </row>
    <row r="97" spans="1:8">
      <c r="A97" s="33"/>
      <c r="B97" s="94">
        <f t="shared" si="1"/>
        <v>90</v>
      </c>
      <c r="C97" s="337">
        <v>43006</v>
      </c>
      <c r="D97" s="188"/>
      <c r="E97" s="338">
        <f>[7]Sheet2!$I99</f>
        <v>6137035.3499999996</v>
      </c>
      <c r="F97" s="188"/>
      <c r="G97" s="340"/>
      <c r="H97" s="33"/>
    </row>
    <row r="98" spans="1:8">
      <c r="A98" s="33"/>
      <c r="B98" s="94">
        <f t="shared" si="1"/>
        <v>91</v>
      </c>
      <c r="C98" s="337">
        <v>43007</v>
      </c>
      <c r="D98" s="188"/>
      <c r="E98" s="338">
        <f>[7]Sheet2!$I100</f>
        <v>6093867.1200000001</v>
      </c>
      <c r="F98" s="188"/>
      <c r="G98" s="339"/>
      <c r="H98" s="33"/>
    </row>
    <row r="99" spans="1:8">
      <c r="A99" s="33"/>
      <c r="B99" s="94">
        <f t="shared" si="1"/>
        <v>92</v>
      </c>
      <c r="C99" s="337">
        <v>43008</v>
      </c>
      <c r="D99" s="188"/>
      <c r="E99" s="338">
        <f>[7]Sheet2!$I101</f>
        <v>6053341.46</v>
      </c>
      <c r="F99" s="188"/>
      <c r="G99" s="339"/>
      <c r="H99" s="33"/>
    </row>
    <row r="100" spans="1:8">
      <c r="A100" s="33"/>
      <c r="B100" s="94">
        <f t="shared" si="1"/>
        <v>93</v>
      </c>
      <c r="C100" s="337">
        <v>43009</v>
      </c>
      <c r="D100" s="188"/>
      <c r="E100" s="338">
        <f>[7]Sheet2!$I102</f>
        <v>5680397</v>
      </c>
      <c r="F100" s="188"/>
      <c r="G100" s="339"/>
      <c r="H100" s="33"/>
    </row>
    <row r="101" spans="1:8">
      <c r="A101" s="33"/>
      <c r="B101" s="94">
        <f t="shared" si="1"/>
        <v>94</v>
      </c>
      <c r="C101" s="337">
        <v>43010</v>
      </c>
      <c r="D101" s="188"/>
      <c r="E101" s="338">
        <f>[7]Sheet2!$I103</f>
        <v>5564713.5899999999</v>
      </c>
      <c r="F101" s="188"/>
      <c r="G101" s="339"/>
      <c r="H101" s="33"/>
    </row>
    <row r="102" spans="1:8">
      <c r="A102" s="33"/>
      <c r="B102" s="94">
        <f t="shared" si="1"/>
        <v>95</v>
      </c>
      <c r="C102" s="337">
        <v>43011</v>
      </c>
      <c r="D102" s="188"/>
      <c r="E102" s="338">
        <f>[7]Sheet2!$I104</f>
        <v>5353879.87</v>
      </c>
      <c r="F102" s="188"/>
      <c r="G102" s="339"/>
      <c r="H102" s="33"/>
    </row>
    <row r="103" spans="1:8">
      <c r="A103" s="33"/>
      <c r="B103" s="94">
        <f t="shared" si="1"/>
        <v>96</v>
      </c>
      <c r="C103" s="337">
        <v>43012</v>
      </c>
      <c r="D103" s="188"/>
      <c r="E103" s="338">
        <f>[7]Sheet2!$I105</f>
        <v>5294780.93</v>
      </c>
      <c r="F103" s="188"/>
      <c r="G103" s="339"/>
      <c r="H103" s="33"/>
    </row>
    <row r="104" spans="1:8">
      <c r="A104" s="33"/>
      <c r="B104" s="94">
        <f t="shared" si="1"/>
        <v>97</v>
      </c>
      <c r="C104" s="337">
        <v>43013</v>
      </c>
      <c r="D104" s="188"/>
      <c r="E104" s="338">
        <f>[7]Sheet2!$I106</f>
        <v>5406817.7400000002</v>
      </c>
      <c r="F104" s="188"/>
      <c r="G104" s="340"/>
      <c r="H104" s="33"/>
    </row>
    <row r="105" spans="1:8">
      <c r="A105" s="33"/>
      <c r="B105" s="94">
        <f t="shared" si="1"/>
        <v>98</v>
      </c>
      <c r="C105" s="337">
        <v>43014</v>
      </c>
      <c r="D105" s="188"/>
      <c r="E105" s="338">
        <f>[7]Sheet2!$I107</f>
        <v>5406817.7400000002</v>
      </c>
      <c r="F105" s="188"/>
      <c r="G105" s="339"/>
      <c r="H105" s="33"/>
    </row>
    <row r="106" spans="1:8">
      <c r="A106" s="33"/>
      <c r="B106" s="94">
        <f t="shared" si="1"/>
        <v>99</v>
      </c>
      <c r="C106" s="337">
        <v>43015</v>
      </c>
      <c r="D106" s="188"/>
      <c r="E106" s="338">
        <f>[7]Sheet2!$I108</f>
        <v>5253833.1399999997</v>
      </c>
      <c r="F106" s="188"/>
      <c r="G106" s="339"/>
      <c r="H106" s="33"/>
    </row>
    <row r="107" spans="1:8">
      <c r="A107" s="33"/>
      <c r="B107" s="94">
        <f t="shared" si="1"/>
        <v>100</v>
      </c>
      <c r="C107" s="337">
        <v>43016</v>
      </c>
      <c r="D107" s="188"/>
      <c r="E107" s="338">
        <f>[7]Sheet2!$I109</f>
        <v>5296470.32</v>
      </c>
      <c r="F107" s="188"/>
      <c r="G107" s="339"/>
      <c r="H107" s="33"/>
    </row>
    <row r="108" spans="1:8">
      <c r="A108" s="33"/>
      <c r="B108" s="94">
        <f t="shared" si="1"/>
        <v>101</v>
      </c>
      <c r="C108" s="337">
        <v>43017</v>
      </c>
      <c r="D108" s="188"/>
      <c r="E108" s="338">
        <f>[7]Sheet2!$I110</f>
        <v>5009408.3</v>
      </c>
      <c r="F108" s="188"/>
      <c r="G108" s="339"/>
      <c r="H108" s="33"/>
    </row>
    <row r="109" spans="1:8">
      <c r="A109" s="33"/>
      <c r="B109" s="94">
        <f t="shared" si="1"/>
        <v>102</v>
      </c>
      <c r="C109" s="337">
        <v>43018</v>
      </c>
      <c r="D109" s="188"/>
      <c r="E109" s="338">
        <f>[7]Sheet2!$I111</f>
        <v>4796034.4000000004</v>
      </c>
      <c r="F109" s="188"/>
      <c r="G109" s="339"/>
      <c r="H109" s="33"/>
    </row>
    <row r="110" spans="1:8">
      <c r="A110" s="33"/>
      <c r="B110" s="94">
        <f t="shared" si="1"/>
        <v>103</v>
      </c>
      <c r="C110" s="337">
        <v>43019</v>
      </c>
      <c r="D110" s="188"/>
      <c r="E110" s="338">
        <f>[7]Sheet2!$I112</f>
        <v>4822754.88</v>
      </c>
      <c r="F110" s="188"/>
      <c r="G110" s="339"/>
      <c r="H110" s="33"/>
    </row>
    <row r="111" spans="1:8">
      <c r="A111" s="33"/>
      <c r="B111" s="94">
        <f t="shared" si="1"/>
        <v>104</v>
      </c>
      <c r="C111" s="337">
        <v>43020</v>
      </c>
      <c r="D111" s="188"/>
      <c r="E111" s="338">
        <f>[7]Sheet2!$I113</f>
        <v>4667615.7300000004</v>
      </c>
      <c r="F111" s="188"/>
      <c r="G111" s="340"/>
      <c r="H111" s="33"/>
    </row>
    <row r="112" spans="1:8">
      <c r="A112" s="33"/>
      <c r="B112" s="94">
        <f t="shared" si="1"/>
        <v>105</v>
      </c>
      <c r="C112" s="337">
        <v>43021</v>
      </c>
      <c r="D112" s="188"/>
      <c r="E112" s="338">
        <f>[7]Sheet2!$I114</f>
        <v>4667615.7300000004</v>
      </c>
      <c r="F112" s="188"/>
      <c r="G112" s="339"/>
      <c r="H112" s="33"/>
    </row>
    <row r="113" spans="1:8">
      <c r="A113" s="33"/>
      <c r="B113" s="94">
        <f t="shared" si="1"/>
        <v>106</v>
      </c>
      <c r="C113" s="337">
        <v>43022</v>
      </c>
      <c r="D113" s="188"/>
      <c r="E113" s="338">
        <f>[7]Sheet2!$I115</f>
        <v>4607296.1399999997</v>
      </c>
      <c r="F113" s="188"/>
      <c r="G113" s="339"/>
      <c r="H113" s="33"/>
    </row>
    <row r="114" spans="1:8">
      <c r="A114" s="33"/>
      <c r="B114" s="94">
        <f t="shared" si="1"/>
        <v>107</v>
      </c>
      <c r="C114" s="337">
        <v>43023</v>
      </c>
      <c r="D114" s="188"/>
      <c r="E114" s="338">
        <f>[7]Sheet2!$I116</f>
        <v>4426327.95</v>
      </c>
      <c r="F114" s="188"/>
      <c r="G114" s="339"/>
      <c r="H114" s="33"/>
    </row>
    <row r="115" spans="1:8">
      <c r="A115" s="33"/>
      <c r="B115" s="94">
        <f t="shared" si="1"/>
        <v>108</v>
      </c>
      <c r="C115" s="337">
        <v>43024</v>
      </c>
      <c r="D115" s="188"/>
      <c r="E115" s="338">
        <f>[7]Sheet2!$I117</f>
        <v>6024278.9900000002</v>
      </c>
      <c r="F115" s="188"/>
      <c r="G115" s="339"/>
      <c r="H115" s="33"/>
    </row>
    <row r="116" spans="1:8">
      <c r="A116" s="33"/>
      <c r="B116" s="94">
        <f t="shared" si="1"/>
        <v>109</v>
      </c>
      <c r="C116" s="337">
        <v>43025</v>
      </c>
      <c r="D116" s="188"/>
      <c r="E116" s="338">
        <f>[7]Sheet2!$I118</f>
        <v>5744996</v>
      </c>
      <c r="F116" s="188"/>
      <c r="G116" s="339"/>
      <c r="H116" s="33"/>
    </row>
    <row r="117" spans="1:8">
      <c r="A117" s="33"/>
      <c r="B117" s="94">
        <f t="shared" si="1"/>
        <v>110</v>
      </c>
      <c r="C117" s="337">
        <v>43026</v>
      </c>
      <c r="D117" s="188"/>
      <c r="E117" s="338">
        <f>[7]Sheet2!$I119</f>
        <v>5564126.21</v>
      </c>
      <c r="F117" s="188"/>
      <c r="G117" s="339"/>
      <c r="H117" s="33"/>
    </row>
    <row r="118" spans="1:8">
      <c r="A118" s="33"/>
      <c r="B118" s="94">
        <f t="shared" si="1"/>
        <v>111</v>
      </c>
      <c r="C118" s="337">
        <v>43027</v>
      </c>
      <c r="D118" s="188"/>
      <c r="E118" s="338">
        <f>[7]Sheet2!$I120</f>
        <v>5624428.4000000004</v>
      </c>
      <c r="F118" s="188"/>
      <c r="G118" s="340"/>
      <c r="H118" s="33"/>
    </row>
    <row r="119" spans="1:8">
      <c r="A119" s="33"/>
      <c r="B119" s="94">
        <f t="shared" si="1"/>
        <v>112</v>
      </c>
      <c r="C119" s="337">
        <v>43028</v>
      </c>
      <c r="D119" s="188"/>
      <c r="E119" s="338">
        <f>[7]Sheet2!$I121</f>
        <v>5624428.4000000004</v>
      </c>
      <c r="F119" s="188"/>
      <c r="G119" s="339"/>
      <c r="H119" s="33"/>
    </row>
    <row r="120" spans="1:8">
      <c r="A120" s="33"/>
      <c r="B120" s="94">
        <f t="shared" si="1"/>
        <v>113</v>
      </c>
      <c r="C120" s="337">
        <v>43029</v>
      </c>
      <c r="D120" s="188"/>
      <c r="E120" s="338">
        <f>[7]Sheet2!$I122</f>
        <v>5529052.8200000003</v>
      </c>
      <c r="F120" s="188"/>
      <c r="G120" s="339"/>
      <c r="H120" s="33"/>
    </row>
    <row r="121" spans="1:8">
      <c r="A121" s="33"/>
      <c r="B121" s="94">
        <f t="shared" si="1"/>
        <v>114</v>
      </c>
      <c r="C121" s="337">
        <v>43030</v>
      </c>
      <c r="D121" s="188"/>
      <c r="E121" s="338">
        <f>[7]Sheet2!$I123</f>
        <v>5304079.4800000004</v>
      </c>
      <c r="F121" s="188"/>
      <c r="G121" s="339"/>
      <c r="H121" s="33"/>
    </row>
    <row r="122" spans="1:8">
      <c r="A122" s="33"/>
      <c r="B122" s="94">
        <f t="shared" si="1"/>
        <v>115</v>
      </c>
      <c r="C122" s="337">
        <v>43031</v>
      </c>
      <c r="D122" s="188"/>
      <c r="E122" s="338">
        <f>[7]Sheet2!$I124</f>
        <v>5274265.28</v>
      </c>
      <c r="F122" s="188"/>
      <c r="G122" s="339"/>
      <c r="H122" s="33"/>
    </row>
    <row r="123" spans="1:8">
      <c r="A123" s="33"/>
      <c r="B123" s="94">
        <f t="shared" si="1"/>
        <v>116</v>
      </c>
      <c r="C123" s="337">
        <v>43032</v>
      </c>
      <c r="D123" s="188"/>
      <c r="E123" s="338">
        <f>[7]Sheet2!$I125</f>
        <v>5160967.59</v>
      </c>
      <c r="F123" s="188"/>
      <c r="G123" s="339"/>
      <c r="H123" s="33"/>
    </row>
    <row r="124" spans="1:8">
      <c r="A124" s="33"/>
      <c r="B124" s="94">
        <f t="shared" si="1"/>
        <v>117</v>
      </c>
      <c r="C124" s="337">
        <v>43033</v>
      </c>
      <c r="D124" s="188"/>
      <c r="E124" s="338">
        <f>[7]Sheet2!$I126</f>
        <v>5295369.17</v>
      </c>
      <c r="F124" s="188"/>
      <c r="G124" s="339"/>
      <c r="H124" s="33"/>
    </row>
    <row r="125" spans="1:8">
      <c r="A125" s="33"/>
      <c r="B125" s="94">
        <f t="shared" si="1"/>
        <v>118</v>
      </c>
      <c r="C125" s="337">
        <v>43034</v>
      </c>
      <c r="D125" s="188"/>
      <c r="E125" s="338">
        <f>[7]Sheet2!$I127</f>
        <v>5376143.9699999997</v>
      </c>
      <c r="F125" s="188"/>
      <c r="G125" s="340"/>
      <c r="H125" s="33"/>
    </row>
    <row r="126" spans="1:8">
      <c r="A126" s="33"/>
      <c r="B126" s="94">
        <f t="shared" si="1"/>
        <v>119</v>
      </c>
      <c r="C126" s="337">
        <v>43035</v>
      </c>
      <c r="D126" s="188"/>
      <c r="E126" s="338">
        <f>[7]Sheet2!$I128</f>
        <v>5376143.9699999997</v>
      </c>
      <c r="F126" s="188"/>
      <c r="G126" s="339"/>
      <c r="H126" s="33"/>
    </row>
    <row r="127" spans="1:8">
      <c r="A127" s="33"/>
      <c r="B127" s="94">
        <f t="shared" si="1"/>
        <v>120</v>
      </c>
      <c r="C127" s="337">
        <v>43036</v>
      </c>
      <c r="D127" s="188"/>
      <c r="E127" s="338">
        <f>[7]Sheet2!$I129</f>
        <v>5246013.67</v>
      </c>
      <c r="F127" s="188"/>
      <c r="G127" s="339"/>
      <c r="H127" s="33"/>
    </row>
    <row r="128" spans="1:8">
      <c r="A128" s="33"/>
      <c r="B128" s="94">
        <f t="shared" si="1"/>
        <v>121</v>
      </c>
      <c r="C128" s="337">
        <v>43037</v>
      </c>
      <c r="D128" s="188"/>
      <c r="E128" s="338">
        <f>[7]Sheet2!$I130</f>
        <v>4911871.4800000004</v>
      </c>
      <c r="F128" s="188"/>
      <c r="G128" s="339"/>
      <c r="H128" s="33"/>
    </row>
    <row r="129" spans="1:8">
      <c r="A129" s="33"/>
      <c r="B129" s="94">
        <f t="shared" si="1"/>
        <v>122</v>
      </c>
      <c r="C129" s="337">
        <v>43038</v>
      </c>
      <c r="D129" s="188"/>
      <c r="E129" s="338">
        <f>[7]Sheet2!$I131</f>
        <v>4436034.8099999996</v>
      </c>
      <c r="F129" s="188"/>
      <c r="G129" s="339"/>
      <c r="H129" s="33"/>
    </row>
    <row r="130" spans="1:8">
      <c r="A130" s="33"/>
      <c r="B130" s="94">
        <f t="shared" si="1"/>
        <v>123</v>
      </c>
      <c r="C130" s="337">
        <v>43039</v>
      </c>
      <c r="D130" s="188"/>
      <c r="E130" s="338">
        <f>[7]Sheet2!$I132</f>
        <v>4293619.1100000003</v>
      </c>
      <c r="F130" s="188"/>
      <c r="G130" s="339"/>
      <c r="H130" s="33"/>
    </row>
    <row r="131" spans="1:8">
      <c r="A131" s="33"/>
      <c r="B131" s="94">
        <f t="shared" si="1"/>
        <v>124</v>
      </c>
      <c r="C131" s="337">
        <v>43040</v>
      </c>
      <c r="D131" s="188"/>
      <c r="E131" s="338">
        <f>[7]Sheet2!$I133</f>
        <v>4422953.83</v>
      </c>
      <c r="F131" s="188"/>
      <c r="G131" s="339"/>
      <c r="H131" s="33"/>
    </row>
    <row r="132" spans="1:8">
      <c r="A132" s="33"/>
      <c r="B132" s="94">
        <f t="shared" si="1"/>
        <v>125</v>
      </c>
      <c r="C132" s="337">
        <v>43041</v>
      </c>
      <c r="D132" s="188"/>
      <c r="E132" s="338">
        <f>[7]Sheet2!$I134</f>
        <v>4420129.8499999996</v>
      </c>
      <c r="F132" s="188"/>
      <c r="G132" s="340"/>
      <c r="H132" s="33"/>
    </row>
    <row r="133" spans="1:8">
      <c r="A133" s="33"/>
      <c r="B133" s="94">
        <f t="shared" si="1"/>
        <v>126</v>
      </c>
      <c r="C133" s="337">
        <v>43042</v>
      </c>
      <c r="D133" s="188"/>
      <c r="E133" s="338">
        <f>[7]Sheet2!$I135</f>
        <v>4420129.8499999996</v>
      </c>
      <c r="F133" s="188"/>
      <c r="G133" s="339"/>
      <c r="H133" s="33"/>
    </row>
    <row r="134" spans="1:8">
      <c r="A134" s="33"/>
      <c r="B134" s="94">
        <f t="shared" si="1"/>
        <v>127</v>
      </c>
      <c r="C134" s="337">
        <v>43043</v>
      </c>
      <c r="D134" s="188"/>
      <c r="E134" s="338">
        <f>[7]Sheet2!$I136</f>
        <v>4325243.0199999996</v>
      </c>
      <c r="F134" s="188"/>
      <c r="G134" s="339"/>
      <c r="H134" s="33"/>
    </row>
    <row r="135" spans="1:8">
      <c r="A135" s="33"/>
      <c r="B135" s="94">
        <f t="shared" si="1"/>
        <v>128</v>
      </c>
      <c r="C135" s="337">
        <v>43044</v>
      </c>
      <c r="D135" s="188"/>
      <c r="E135" s="338">
        <f>[7]Sheet2!$I137</f>
        <v>4318287.1900000004</v>
      </c>
      <c r="F135" s="188"/>
      <c r="G135" s="339"/>
      <c r="H135" s="33"/>
    </row>
    <row r="136" spans="1:8">
      <c r="A136" s="33"/>
      <c r="B136" s="94">
        <f t="shared" si="1"/>
        <v>129</v>
      </c>
      <c r="C136" s="337">
        <v>43045</v>
      </c>
      <c r="D136" s="188"/>
      <c r="E136" s="338">
        <f>[7]Sheet2!$I138</f>
        <v>3888308.37</v>
      </c>
      <c r="F136" s="188"/>
      <c r="G136" s="339"/>
      <c r="H136" s="33"/>
    </row>
    <row r="137" spans="1:8">
      <c r="A137" s="33"/>
      <c r="B137" s="94">
        <f t="shared" ref="B137:B200" si="2">B136+1</f>
        <v>130</v>
      </c>
      <c r="C137" s="337">
        <v>43046</v>
      </c>
      <c r="D137" s="188"/>
      <c r="E137" s="338">
        <f>[7]Sheet2!$I139</f>
        <v>3990197.92</v>
      </c>
      <c r="F137" s="188"/>
      <c r="G137" s="339"/>
      <c r="H137" s="33"/>
    </row>
    <row r="138" spans="1:8">
      <c r="A138" s="33"/>
      <c r="B138" s="94">
        <f t="shared" si="2"/>
        <v>131</v>
      </c>
      <c r="C138" s="337">
        <v>43047</v>
      </c>
      <c r="D138" s="188"/>
      <c r="E138" s="338">
        <f>[7]Sheet2!$I140</f>
        <v>4452921.12</v>
      </c>
      <c r="F138" s="188"/>
      <c r="G138" s="339"/>
      <c r="H138" s="33"/>
    </row>
    <row r="139" spans="1:8">
      <c r="A139" s="33"/>
      <c r="B139" s="94">
        <f t="shared" si="2"/>
        <v>132</v>
      </c>
      <c r="C139" s="337">
        <v>43048</v>
      </c>
      <c r="D139" s="188"/>
      <c r="E139" s="338">
        <f>[7]Sheet2!$I141</f>
        <v>4441502.07</v>
      </c>
      <c r="F139" s="188"/>
      <c r="G139" s="340"/>
      <c r="H139" s="33"/>
    </row>
    <row r="140" spans="1:8">
      <c r="A140" s="33"/>
      <c r="B140" s="94">
        <f t="shared" si="2"/>
        <v>133</v>
      </c>
      <c r="C140" s="337">
        <v>43049</v>
      </c>
      <c r="D140" s="188"/>
      <c r="E140" s="338">
        <f>[7]Sheet2!$I142</f>
        <v>4441502.07</v>
      </c>
      <c r="F140" s="188"/>
      <c r="G140" s="339"/>
      <c r="H140" s="33"/>
    </row>
    <row r="141" spans="1:8">
      <c r="A141" s="33"/>
      <c r="B141" s="94">
        <f t="shared" si="2"/>
        <v>134</v>
      </c>
      <c r="C141" s="337">
        <v>43050</v>
      </c>
      <c r="D141" s="188"/>
      <c r="E141" s="338">
        <f>[7]Sheet2!$I143</f>
        <v>4360222.58</v>
      </c>
      <c r="F141" s="188"/>
      <c r="G141" s="339"/>
      <c r="H141" s="33"/>
    </row>
    <row r="142" spans="1:8">
      <c r="A142" s="33"/>
      <c r="B142" s="94">
        <f t="shared" si="2"/>
        <v>135</v>
      </c>
      <c r="C142" s="337">
        <v>43051</v>
      </c>
      <c r="D142" s="188"/>
      <c r="E142" s="338">
        <f>[7]Sheet2!$I144</f>
        <v>4616949.05</v>
      </c>
      <c r="F142" s="188"/>
      <c r="G142" s="339"/>
      <c r="H142" s="33"/>
    </row>
    <row r="143" spans="1:8">
      <c r="A143" s="33"/>
      <c r="B143" s="94">
        <f t="shared" si="2"/>
        <v>136</v>
      </c>
      <c r="C143" s="337">
        <v>43052</v>
      </c>
      <c r="D143" s="188"/>
      <c r="E143" s="338">
        <f>[7]Sheet2!$I145</f>
        <v>5180403.55</v>
      </c>
      <c r="F143" s="188"/>
      <c r="G143" s="339"/>
      <c r="H143" s="33"/>
    </row>
    <row r="144" spans="1:8">
      <c r="A144" s="33"/>
      <c r="B144" s="94">
        <f t="shared" si="2"/>
        <v>137</v>
      </c>
      <c r="C144" s="337">
        <v>43053</v>
      </c>
      <c r="D144" s="188"/>
      <c r="E144" s="338">
        <f>[7]Sheet2!$I146</f>
        <v>5134681.59</v>
      </c>
      <c r="F144" s="188"/>
      <c r="G144" s="339"/>
      <c r="H144" s="33"/>
    </row>
    <row r="145" spans="1:8">
      <c r="A145" s="33"/>
      <c r="B145" s="94">
        <f t="shared" si="2"/>
        <v>138</v>
      </c>
      <c r="C145" s="337">
        <v>43054</v>
      </c>
      <c r="D145" s="188"/>
      <c r="E145" s="338">
        <f>[7]Sheet2!$I147</f>
        <v>5650139.8799999999</v>
      </c>
      <c r="F145" s="188"/>
      <c r="G145" s="339"/>
      <c r="H145" s="33"/>
    </row>
    <row r="146" spans="1:8">
      <c r="A146" s="33"/>
      <c r="B146" s="94">
        <f t="shared" si="2"/>
        <v>139</v>
      </c>
      <c r="C146" s="337">
        <v>43055</v>
      </c>
      <c r="D146" s="188"/>
      <c r="E146" s="338">
        <f>[7]Sheet2!$I148</f>
        <v>7814973.6900000004</v>
      </c>
      <c r="F146" s="188"/>
      <c r="G146" s="340"/>
      <c r="H146" s="33"/>
    </row>
    <row r="147" spans="1:8">
      <c r="A147" s="33"/>
      <c r="B147" s="94">
        <f t="shared" si="2"/>
        <v>140</v>
      </c>
      <c r="C147" s="337">
        <v>43056</v>
      </c>
      <c r="D147" s="188"/>
      <c r="E147" s="338">
        <f>[7]Sheet2!$I149</f>
        <v>7814973.6900000004</v>
      </c>
      <c r="F147" s="188"/>
      <c r="G147" s="339"/>
      <c r="H147" s="33"/>
    </row>
    <row r="148" spans="1:8">
      <c r="A148" s="33"/>
      <c r="B148" s="94">
        <f t="shared" si="2"/>
        <v>141</v>
      </c>
      <c r="C148" s="337">
        <v>43057</v>
      </c>
      <c r="D148" s="188"/>
      <c r="E148" s="338">
        <f>[7]Sheet2!$I150</f>
        <v>7675119.54</v>
      </c>
      <c r="F148" s="188"/>
      <c r="G148" s="339"/>
      <c r="H148" s="33"/>
    </row>
    <row r="149" spans="1:8">
      <c r="A149" s="33"/>
      <c r="B149" s="94">
        <f t="shared" si="2"/>
        <v>142</v>
      </c>
      <c r="C149" s="337">
        <v>43058</v>
      </c>
      <c r="D149" s="188"/>
      <c r="E149" s="338">
        <f>[7]Sheet2!$I151</f>
        <v>7916600.5499999998</v>
      </c>
      <c r="F149" s="188"/>
      <c r="G149" s="339"/>
      <c r="H149" s="33"/>
    </row>
    <row r="150" spans="1:8">
      <c r="A150" s="33"/>
      <c r="B150" s="94">
        <f t="shared" si="2"/>
        <v>143</v>
      </c>
      <c r="C150" s="337">
        <v>43059</v>
      </c>
      <c r="D150" s="188"/>
      <c r="E150" s="338">
        <f>[7]Sheet2!$I152</f>
        <v>8189457.3899999997</v>
      </c>
      <c r="F150" s="188"/>
      <c r="G150" s="339"/>
      <c r="H150" s="33"/>
    </row>
    <row r="151" spans="1:8">
      <c r="A151" s="33"/>
      <c r="B151" s="94">
        <f t="shared" si="2"/>
        <v>144</v>
      </c>
      <c r="C151" s="337">
        <v>43060</v>
      </c>
      <c r="D151" s="188"/>
      <c r="E151" s="338">
        <f>[7]Sheet2!$I153</f>
        <v>8668582</v>
      </c>
      <c r="F151" s="188"/>
      <c r="G151" s="339"/>
      <c r="H151" s="33"/>
    </row>
    <row r="152" spans="1:8">
      <c r="A152" s="33"/>
      <c r="B152" s="94">
        <f t="shared" si="2"/>
        <v>145</v>
      </c>
      <c r="C152" s="337">
        <v>43061</v>
      </c>
      <c r="D152" s="188"/>
      <c r="E152" s="338">
        <f>[7]Sheet2!$I154</f>
        <v>8668582</v>
      </c>
      <c r="F152" s="188"/>
      <c r="G152" s="339"/>
      <c r="H152" s="33"/>
    </row>
    <row r="153" spans="1:8">
      <c r="A153" s="33"/>
      <c r="B153" s="94">
        <f t="shared" si="2"/>
        <v>146</v>
      </c>
      <c r="C153" s="337">
        <v>43062</v>
      </c>
      <c r="D153" s="188"/>
      <c r="E153" s="338">
        <f>[7]Sheet2!$I155</f>
        <v>8668582</v>
      </c>
      <c r="F153" s="188"/>
      <c r="G153" s="340"/>
      <c r="H153" s="33"/>
    </row>
    <row r="154" spans="1:8">
      <c r="A154" s="33"/>
      <c r="B154" s="94">
        <f t="shared" si="2"/>
        <v>147</v>
      </c>
      <c r="C154" s="337">
        <v>43063</v>
      </c>
      <c r="D154" s="188"/>
      <c r="E154" s="338">
        <f>[7]Sheet2!$I156</f>
        <v>8668582</v>
      </c>
      <c r="F154" s="188"/>
      <c r="G154" s="339"/>
      <c r="H154" s="33"/>
    </row>
    <row r="155" spans="1:8">
      <c r="A155" s="33"/>
      <c r="B155" s="94">
        <f t="shared" si="2"/>
        <v>148</v>
      </c>
      <c r="C155" s="337">
        <v>43064</v>
      </c>
      <c r="D155" s="188"/>
      <c r="E155" s="338">
        <f>[7]Sheet2!$I157</f>
        <v>8207786.4699999997</v>
      </c>
      <c r="F155" s="188"/>
      <c r="G155" s="339"/>
      <c r="H155" s="33"/>
    </row>
    <row r="156" spans="1:8">
      <c r="A156" s="33"/>
      <c r="B156" s="94">
        <f t="shared" si="2"/>
        <v>149</v>
      </c>
      <c r="C156" s="337">
        <v>43065</v>
      </c>
      <c r="D156" s="188"/>
      <c r="E156" s="338">
        <f>[7]Sheet2!$I158</f>
        <v>8101687.0300000003</v>
      </c>
      <c r="F156" s="188"/>
      <c r="G156" s="339"/>
      <c r="H156" s="33"/>
    </row>
    <row r="157" spans="1:8">
      <c r="A157" s="33"/>
      <c r="B157" s="94">
        <f t="shared" si="2"/>
        <v>150</v>
      </c>
      <c r="C157" s="337">
        <v>43066</v>
      </c>
      <c r="D157" s="188"/>
      <c r="E157" s="338">
        <f>[7]Sheet2!$I159</f>
        <v>8431327.3200000003</v>
      </c>
      <c r="F157" s="188"/>
      <c r="G157" s="339"/>
      <c r="H157" s="33"/>
    </row>
    <row r="158" spans="1:8">
      <c r="A158" s="33"/>
      <c r="B158" s="94">
        <f t="shared" si="2"/>
        <v>151</v>
      </c>
      <c r="C158" s="337">
        <v>43067</v>
      </c>
      <c r="D158" s="188"/>
      <c r="E158" s="338">
        <f>[7]Sheet2!$I160</f>
        <v>8668629.75</v>
      </c>
      <c r="F158" s="188"/>
      <c r="G158" s="339"/>
      <c r="H158" s="33"/>
    </row>
    <row r="159" spans="1:8">
      <c r="A159" s="33"/>
      <c r="B159" s="94">
        <f t="shared" si="2"/>
        <v>152</v>
      </c>
      <c r="C159" s="337">
        <v>43068</v>
      </c>
      <c r="D159" s="188"/>
      <c r="E159" s="338">
        <f>[7]Sheet2!$I161</f>
        <v>8429034.0099999998</v>
      </c>
      <c r="F159" s="188"/>
      <c r="G159" s="339"/>
      <c r="H159" s="33"/>
    </row>
    <row r="160" spans="1:8">
      <c r="A160" s="33"/>
      <c r="B160" s="94">
        <f t="shared" si="2"/>
        <v>153</v>
      </c>
      <c r="C160" s="337">
        <v>43069</v>
      </c>
      <c r="D160" s="188"/>
      <c r="E160" s="338">
        <f>[7]Sheet2!$I162</f>
        <v>8552218.1699999999</v>
      </c>
      <c r="F160" s="188"/>
      <c r="G160" s="340"/>
      <c r="H160" s="33"/>
    </row>
    <row r="161" spans="1:8">
      <c r="A161" s="33"/>
      <c r="B161" s="94">
        <f t="shared" si="2"/>
        <v>154</v>
      </c>
      <c r="C161" s="337">
        <v>43070</v>
      </c>
      <c r="D161" s="188"/>
      <c r="E161" s="338">
        <f>[7]Sheet2!$I163</f>
        <v>8552218.1699999999</v>
      </c>
      <c r="F161" s="188"/>
      <c r="G161" s="339"/>
      <c r="H161" s="33"/>
    </row>
    <row r="162" spans="1:8">
      <c r="A162" s="33"/>
      <c r="B162" s="94">
        <f t="shared" si="2"/>
        <v>155</v>
      </c>
      <c r="C162" s="337">
        <v>43071</v>
      </c>
      <c r="D162" s="188"/>
      <c r="E162" s="338">
        <f>[7]Sheet2!$I164</f>
        <v>8402677.0399999991</v>
      </c>
      <c r="F162" s="188"/>
      <c r="G162" s="339"/>
      <c r="H162" s="33"/>
    </row>
    <row r="163" spans="1:8">
      <c r="A163" s="33"/>
      <c r="B163" s="94">
        <f t="shared" si="2"/>
        <v>156</v>
      </c>
      <c r="C163" s="337">
        <v>43072</v>
      </c>
      <c r="D163" s="188"/>
      <c r="E163" s="338">
        <f>[7]Sheet2!$I165</f>
        <v>7634464.8099999996</v>
      </c>
      <c r="F163" s="188"/>
      <c r="G163" s="339"/>
      <c r="H163" s="33"/>
    </row>
    <row r="164" spans="1:8">
      <c r="A164" s="33"/>
      <c r="B164" s="94">
        <f t="shared" si="2"/>
        <v>157</v>
      </c>
      <c r="C164" s="337">
        <v>43073</v>
      </c>
      <c r="D164" s="188"/>
      <c r="E164" s="338">
        <f>[7]Sheet2!$I166</f>
        <v>7742033.2300000004</v>
      </c>
      <c r="F164" s="188"/>
      <c r="G164" s="339"/>
      <c r="H164" s="33"/>
    </row>
    <row r="165" spans="1:8">
      <c r="A165" s="33"/>
      <c r="B165" s="94">
        <f t="shared" si="2"/>
        <v>158</v>
      </c>
      <c r="C165" s="337">
        <v>43074</v>
      </c>
      <c r="D165" s="188"/>
      <c r="E165" s="338">
        <f>[7]Sheet2!$I167</f>
        <v>7852404.1699999999</v>
      </c>
      <c r="F165" s="188"/>
      <c r="G165" s="339"/>
      <c r="H165" s="33"/>
    </row>
    <row r="166" spans="1:8">
      <c r="A166" s="33"/>
      <c r="B166" s="94">
        <f t="shared" si="2"/>
        <v>159</v>
      </c>
      <c r="C166" s="337">
        <v>43075</v>
      </c>
      <c r="D166" s="188"/>
      <c r="E166" s="338">
        <f>[7]Sheet2!$I168</f>
        <v>8476392.9499999993</v>
      </c>
      <c r="F166" s="188"/>
      <c r="G166" s="339"/>
      <c r="H166" s="33"/>
    </row>
    <row r="167" spans="1:8">
      <c r="A167" s="33"/>
      <c r="B167" s="94">
        <f t="shared" si="2"/>
        <v>160</v>
      </c>
      <c r="C167" s="337">
        <v>43076</v>
      </c>
      <c r="D167" s="188"/>
      <c r="E167" s="338">
        <f>[7]Sheet2!$I169</f>
        <v>8807648.8300000001</v>
      </c>
      <c r="F167" s="188"/>
      <c r="G167" s="340"/>
      <c r="H167" s="33"/>
    </row>
    <row r="168" spans="1:8">
      <c r="A168" s="33"/>
      <c r="B168" s="94">
        <f t="shared" si="2"/>
        <v>161</v>
      </c>
      <c r="C168" s="337">
        <v>43077</v>
      </c>
      <c r="D168" s="188"/>
      <c r="E168" s="338">
        <f>[7]Sheet2!$I170</f>
        <v>8807648.8300000001</v>
      </c>
      <c r="F168" s="188"/>
      <c r="G168" s="339"/>
      <c r="H168" s="33"/>
    </row>
    <row r="169" spans="1:8">
      <c r="A169" s="33"/>
      <c r="B169" s="94">
        <f t="shared" si="2"/>
        <v>162</v>
      </c>
      <c r="C169" s="337">
        <v>43078</v>
      </c>
      <c r="D169" s="188"/>
      <c r="E169" s="338">
        <f>[7]Sheet2!$I171</f>
        <v>8628066.4600000009</v>
      </c>
      <c r="F169" s="188"/>
      <c r="G169" s="339"/>
      <c r="H169" s="33"/>
    </row>
    <row r="170" spans="1:8">
      <c r="A170" s="33"/>
      <c r="B170" s="94">
        <f t="shared" si="2"/>
        <v>163</v>
      </c>
      <c r="C170" s="337">
        <v>43079</v>
      </c>
      <c r="D170" s="188"/>
      <c r="E170" s="338">
        <f>[7]Sheet2!$I172</f>
        <v>8650093.7200000007</v>
      </c>
      <c r="F170" s="188"/>
      <c r="G170" s="339"/>
      <c r="H170" s="33"/>
    </row>
    <row r="171" spans="1:8">
      <c r="A171" s="33"/>
      <c r="B171" s="94">
        <f t="shared" si="2"/>
        <v>164</v>
      </c>
      <c r="C171" s="337">
        <v>43080</v>
      </c>
      <c r="D171" s="188"/>
      <c r="E171" s="338">
        <f>[7]Sheet2!$I173</f>
        <v>9564178.5399999991</v>
      </c>
      <c r="F171" s="188"/>
      <c r="G171" s="339"/>
      <c r="H171" s="33"/>
    </row>
    <row r="172" spans="1:8">
      <c r="A172" s="33"/>
      <c r="B172" s="94">
        <f t="shared" si="2"/>
        <v>165</v>
      </c>
      <c r="C172" s="337">
        <v>43081</v>
      </c>
      <c r="D172" s="188"/>
      <c r="E172" s="338">
        <f>[7]Sheet2!$I174</f>
        <v>12010372.550000001</v>
      </c>
      <c r="F172" s="188"/>
      <c r="G172" s="339"/>
      <c r="H172" s="33"/>
    </row>
    <row r="173" spans="1:8">
      <c r="A173" s="33"/>
      <c r="B173" s="94">
        <f t="shared" si="2"/>
        <v>166</v>
      </c>
      <c r="C173" s="337">
        <v>43082</v>
      </c>
      <c r="D173" s="188"/>
      <c r="E173" s="338">
        <f>[7]Sheet2!$I175</f>
        <v>13467761.76</v>
      </c>
      <c r="F173" s="188"/>
      <c r="G173" s="339"/>
      <c r="H173" s="33"/>
    </row>
    <row r="174" spans="1:8">
      <c r="A174" s="33"/>
      <c r="B174" s="94">
        <f t="shared" si="2"/>
        <v>167</v>
      </c>
      <c r="C174" s="337">
        <v>43083</v>
      </c>
      <c r="D174" s="188"/>
      <c r="E174" s="338">
        <f>[7]Sheet2!$I176</f>
        <v>13679789.59</v>
      </c>
      <c r="F174" s="188"/>
      <c r="G174" s="340"/>
      <c r="H174" s="33"/>
    </row>
    <row r="175" spans="1:8">
      <c r="A175" s="33"/>
      <c r="B175" s="94">
        <f t="shared" si="2"/>
        <v>168</v>
      </c>
      <c r="C175" s="337">
        <v>43084</v>
      </c>
      <c r="D175" s="188"/>
      <c r="E175" s="338">
        <f>[7]Sheet2!$I177</f>
        <v>13679789.59</v>
      </c>
      <c r="F175" s="188"/>
      <c r="G175" s="339"/>
      <c r="H175" s="33"/>
    </row>
    <row r="176" spans="1:8">
      <c r="A176" s="33"/>
      <c r="B176" s="94">
        <f t="shared" si="2"/>
        <v>169</v>
      </c>
      <c r="C176" s="337">
        <v>43085</v>
      </c>
      <c r="D176" s="188"/>
      <c r="E176" s="338">
        <f>[7]Sheet2!$I178</f>
        <v>13525675.08</v>
      </c>
      <c r="F176" s="188"/>
      <c r="G176" s="339"/>
      <c r="H176" s="33"/>
    </row>
    <row r="177" spans="1:8">
      <c r="A177" s="33"/>
      <c r="B177" s="94">
        <f t="shared" si="2"/>
        <v>170</v>
      </c>
      <c r="C177" s="337">
        <v>43086</v>
      </c>
      <c r="D177" s="188"/>
      <c r="E177" s="338">
        <f>[7]Sheet2!$I179</f>
        <v>13668747.199999999</v>
      </c>
      <c r="F177" s="188"/>
      <c r="G177" s="339"/>
      <c r="H177" s="33"/>
    </row>
    <row r="178" spans="1:8">
      <c r="A178" s="33"/>
      <c r="B178" s="94">
        <f t="shared" si="2"/>
        <v>171</v>
      </c>
      <c r="C178" s="337">
        <v>43087</v>
      </c>
      <c r="D178" s="188"/>
      <c r="E178" s="338">
        <f>[7]Sheet2!$I180</f>
        <v>14225197.07</v>
      </c>
      <c r="F178" s="188"/>
      <c r="G178" s="339"/>
      <c r="H178" s="33"/>
    </row>
    <row r="179" spans="1:8">
      <c r="A179" s="33"/>
      <c r="B179" s="94">
        <f t="shared" si="2"/>
        <v>172</v>
      </c>
      <c r="C179" s="337">
        <v>43088</v>
      </c>
      <c r="D179" s="188"/>
      <c r="E179" s="338">
        <f>[7]Sheet2!$I181</f>
        <v>14899316.67</v>
      </c>
      <c r="F179" s="188"/>
      <c r="G179" s="339"/>
      <c r="H179" s="33"/>
    </row>
    <row r="180" spans="1:8">
      <c r="A180" s="33"/>
      <c r="B180" s="94">
        <f t="shared" si="2"/>
        <v>173</v>
      </c>
      <c r="C180" s="337">
        <v>43089</v>
      </c>
      <c r="D180" s="188"/>
      <c r="E180" s="338">
        <f>[7]Sheet2!$I182</f>
        <v>15649916.310000001</v>
      </c>
      <c r="F180" s="188"/>
      <c r="G180" s="339"/>
      <c r="H180" s="33"/>
    </row>
    <row r="181" spans="1:8">
      <c r="A181" s="33"/>
      <c r="B181" s="94">
        <f t="shared" si="2"/>
        <v>174</v>
      </c>
      <c r="C181" s="337">
        <v>43090</v>
      </c>
      <c r="D181" s="188"/>
      <c r="E181" s="338">
        <f>[7]Sheet2!$I183</f>
        <v>16328579.859999999</v>
      </c>
      <c r="F181" s="188"/>
      <c r="G181" s="340"/>
      <c r="H181" s="33"/>
    </row>
    <row r="182" spans="1:8">
      <c r="A182" s="33"/>
      <c r="B182" s="94">
        <f t="shared" si="2"/>
        <v>175</v>
      </c>
      <c r="C182" s="337">
        <v>43091</v>
      </c>
      <c r="D182" s="188"/>
      <c r="E182" s="338">
        <f>[7]Sheet2!$I184</f>
        <v>16328579.859999999</v>
      </c>
      <c r="F182" s="188"/>
      <c r="G182" s="339"/>
      <c r="H182" s="33"/>
    </row>
    <row r="183" spans="1:8">
      <c r="A183" s="33"/>
      <c r="B183" s="94">
        <f t="shared" si="2"/>
        <v>176</v>
      </c>
      <c r="C183" s="337">
        <v>43092</v>
      </c>
      <c r="D183" s="188"/>
      <c r="E183" s="338">
        <f>[7]Sheet2!$I185</f>
        <v>16328579.859999999</v>
      </c>
      <c r="F183" s="188"/>
      <c r="G183" s="339"/>
      <c r="H183" s="33"/>
    </row>
    <row r="184" spans="1:8">
      <c r="A184" s="33"/>
      <c r="B184" s="94">
        <f t="shared" si="2"/>
        <v>177</v>
      </c>
      <c r="C184" s="337">
        <v>43093</v>
      </c>
      <c r="D184" s="188"/>
      <c r="E184" s="338">
        <f>[7]Sheet2!$I186</f>
        <v>16328579.859999999</v>
      </c>
      <c r="F184" s="188"/>
      <c r="G184" s="339"/>
      <c r="H184" s="33"/>
    </row>
    <row r="185" spans="1:8">
      <c r="A185" s="33"/>
      <c r="B185" s="94">
        <f t="shared" si="2"/>
        <v>178</v>
      </c>
      <c r="C185" s="337">
        <v>43094</v>
      </c>
      <c r="D185" s="188"/>
      <c r="E185" s="338">
        <f>[7]Sheet2!$I187</f>
        <v>15435832.439999999</v>
      </c>
      <c r="F185" s="188"/>
      <c r="G185" s="339"/>
      <c r="H185" s="33"/>
    </row>
    <row r="186" spans="1:8">
      <c r="A186" s="33"/>
      <c r="B186" s="94">
        <f t="shared" si="2"/>
        <v>179</v>
      </c>
      <c r="C186" s="337">
        <v>43095</v>
      </c>
      <c r="D186" s="188"/>
      <c r="E186" s="338">
        <f>[7]Sheet2!$I188</f>
        <v>14775093.369999999</v>
      </c>
      <c r="F186" s="188"/>
      <c r="G186" s="339"/>
      <c r="H186" s="33"/>
    </row>
    <row r="187" spans="1:8">
      <c r="A187" s="33"/>
      <c r="B187" s="94">
        <f t="shared" si="2"/>
        <v>180</v>
      </c>
      <c r="C187" s="337">
        <v>43096</v>
      </c>
      <c r="D187" s="188"/>
      <c r="E187" s="338">
        <f>[7]Sheet2!$I189</f>
        <v>14835876.43</v>
      </c>
      <c r="F187" s="188"/>
      <c r="G187" s="339"/>
      <c r="H187" s="33"/>
    </row>
    <row r="188" spans="1:8">
      <c r="A188" s="33"/>
      <c r="B188" s="94">
        <f t="shared" si="2"/>
        <v>181</v>
      </c>
      <c r="C188" s="337">
        <v>43097</v>
      </c>
      <c r="D188" s="188"/>
      <c r="E188" s="338">
        <f>[7]Sheet2!$I190</f>
        <v>13636875.23</v>
      </c>
      <c r="F188" s="188"/>
      <c r="G188" s="340"/>
      <c r="H188" s="33"/>
    </row>
    <row r="189" spans="1:8">
      <c r="A189" s="33"/>
      <c r="B189" s="94">
        <f t="shared" si="2"/>
        <v>182</v>
      </c>
      <c r="C189" s="337">
        <v>43098</v>
      </c>
      <c r="D189" s="188"/>
      <c r="E189" s="338">
        <f>[7]Sheet2!$I191</f>
        <v>13636875.23</v>
      </c>
      <c r="F189" s="188"/>
      <c r="G189" s="339"/>
      <c r="H189" s="33"/>
    </row>
    <row r="190" spans="1:8">
      <c r="A190" s="33"/>
      <c r="B190" s="94">
        <f t="shared" si="2"/>
        <v>183</v>
      </c>
      <c r="C190" s="337">
        <v>43099</v>
      </c>
      <c r="D190" s="188"/>
      <c r="E190" s="338">
        <f>[7]Sheet2!$I192</f>
        <v>13437637.390000001</v>
      </c>
      <c r="F190" s="188"/>
      <c r="G190" s="339"/>
      <c r="H190" s="33"/>
    </row>
    <row r="191" spans="1:8">
      <c r="A191" s="33"/>
      <c r="B191" s="94">
        <f t="shared" si="2"/>
        <v>184</v>
      </c>
      <c r="C191" s="337">
        <v>43100</v>
      </c>
      <c r="D191" s="188"/>
      <c r="E191" s="338">
        <f>[7]Sheet2!$I193</f>
        <v>13342344.210000001</v>
      </c>
      <c r="F191" s="188"/>
      <c r="G191" s="339"/>
      <c r="H191" s="33"/>
    </row>
    <row r="192" spans="1:8">
      <c r="A192" s="33"/>
      <c r="B192" s="94">
        <f t="shared" si="2"/>
        <v>185</v>
      </c>
      <c r="C192" s="337">
        <v>43101</v>
      </c>
      <c r="D192" s="188"/>
      <c r="E192" s="338">
        <f>[7]Sheet2!$I194</f>
        <v>12487642.119999999</v>
      </c>
      <c r="F192" s="188"/>
      <c r="G192" s="339"/>
      <c r="H192" s="33"/>
    </row>
    <row r="193" spans="1:8">
      <c r="A193" s="33"/>
      <c r="B193" s="94">
        <f t="shared" si="2"/>
        <v>186</v>
      </c>
      <c r="C193" s="337">
        <v>43102</v>
      </c>
      <c r="D193" s="188"/>
      <c r="E193" s="338">
        <f>[7]Sheet2!$I195</f>
        <v>12461903.32</v>
      </c>
      <c r="F193" s="188"/>
      <c r="G193" s="339"/>
      <c r="H193" s="33"/>
    </row>
    <row r="194" spans="1:8">
      <c r="A194" s="33"/>
      <c r="B194" s="94">
        <f t="shared" si="2"/>
        <v>187</v>
      </c>
      <c r="C194" s="337">
        <v>43103</v>
      </c>
      <c r="D194" s="188"/>
      <c r="E194" s="338">
        <f>[7]Sheet2!$I196</f>
        <v>12530783.09</v>
      </c>
      <c r="F194" s="188"/>
      <c r="G194" s="339"/>
      <c r="H194" s="33"/>
    </row>
    <row r="195" spans="1:8">
      <c r="A195" s="33"/>
      <c r="B195" s="94">
        <f t="shared" si="2"/>
        <v>188</v>
      </c>
      <c r="C195" s="337">
        <v>43104</v>
      </c>
      <c r="D195" s="188"/>
      <c r="E195" s="338">
        <f>[7]Sheet2!$I197</f>
        <v>13045359.689999999</v>
      </c>
      <c r="F195" s="188"/>
      <c r="G195" s="340"/>
      <c r="H195" s="33"/>
    </row>
    <row r="196" spans="1:8">
      <c r="A196" s="33"/>
      <c r="B196" s="94">
        <f t="shared" si="2"/>
        <v>189</v>
      </c>
      <c r="C196" s="337">
        <v>43105</v>
      </c>
      <c r="D196" s="188"/>
      <c r="E196" s="338">
        <f>[7]Sheet2!$I198</f>
        <v>13045359.689999999</v>
      </c>
      <c r="F196" s="188"/>
      <c r="G196" s="339"/>
      <c r="H196" s="33"/>
    </row>
    <row r="197" spans="1:8">
      <c r="A197" s="33"/>
      <c r="B197" s="94">
        <f t="shared" si="2"/>
        <v>190</v>
      </c>
      <c r="C197" s="337">
        <v>43106</v>
      </c>
      <c r="D197" s="188"/>
      <c r="E197" s="338">
        <f>[7]Sheet2!$I199</f>
        <v>12666663.43</v>
      </c>
      <c r="F197" s="188"/>
      <c r="G197" s="339"/>
      <c r="H197" s="33"/>
    </row>
    <row r="198" spans="1:8">
      <c r="A198" s="33"/>
      <c r="B198" s="94">
        <f t="shared" si="2"/>
        <v>191</v>
      </c>
      <c r="C198" s="337">
        <v>43107</v>
      </c>
      <c r="D198" s="188"/>
      <c r="E198" s="338">
        <f>[7]Sheet2!$I200</f>
        <v>11956908.24</v>
      </c>
      <c r="F198" s="188"/>
      <c r="G198" s="339"/>
      <c r="H198" s="33"/>
    </row>
    <row r="199" spans="1:8">
      <c r="A199" s="33"/>
      <c r="B199" s="94">
        <f t="shared" si="2"/>
        <v>192</v>
      </c>
      <c r="C199" s="337">
        <v>43108</v>
      </c>
      <c r="D199" s="188"/>
      <c r="E199" s="338">
        <f>[7]Sheet2!$I201</f>
        <v>12362240.810000001</v>
      </c>
      <c r="F199" s="188"/>
      <c r="G199" s="339"/>
      <c r="H199" s="33"/>
    </row>
    <row r="200" spans="1:8">
      <c r="A200" s="33"/>
      <c r="B200" s="94">
        <f t="shared" si="2"/>
        <v>193</v>
      </c>
      <c r="C200" s="337">
        <v>43109</v>
      </c>
      <c r="D200" s="188"/>
      <c r="E200" s="338">
        <f>[7]Sheet2!$I202</f>
        <v>12945982.369999999</v>
      </c>
      <c r="F200" s="188"/>
      <c r="G200" s="339"/>
      <c r="H200" s="33"/>
    </row>
    <row r="201" spans="1:8">
      <c r="A201" s="33"/>
      <c r="B201" s="94">
        <f t="shared" ref="B201:B264" si="3">B200+1</f>
        <v>194</v>
      </c>
      <c r="C201" s="337">
        <v>43110</v>
      </c>
      <c r="D201" s="188"/>
      <c r="E201" s="338">
        <f>[7]Sheet2!$I203</f>
        <v>13614678</v>
      </c>
      <c r="F201" s="188"/>
      <c r="G201" s="339"/>
      <c r="H201" s="33"/>
    </row>
    <row r="202" spans="1:8">
      <c r="A202" s="33"/>
      <c r="B202" s="94">
        <f t="shared" si="3"/>
        <v>195</v>
      </c>
      <c r="C202" s="337">
        <v>43111</v>
      </c>
      <c r="D202" s="188"/>
      <c r="E202" s="338">
        <f>[7]Sheet2!$I204</f>
        <v>14012254.35</v>
      </c>
      <c r="F202" s="188"/>
      <c r="G202" s="340"/>
      <c r="H202" s="33"/>
    </row>
    <row r="203" spans="1:8">
      <c r="A203" s="33"/>
      <c r="B203" s="94">
        <f t="shared" si="3"/>
        <v>196</v>
      </c>
      <c r="C203" s="337">
        <v>43112</v>
      </c>
      <c r="D203" s="188"/>
      <c r="E203" s="338">
        <f>[7]Sheet2!$I205</f>
        <v>14012254.35</v>
      </c>
      <c r="F203" s="188"/>
      <c r="G203" s="339"/>
      <c r="H203" s="33"/>
    </row>
    <row r="204" spans="1:8">
      <c r="A204" s="33"/>
      <c r="B204" s="94">
        <f t="shared" si="3"/>
        <v>197</v>
      </c>
      <c r="C204" s="337">
        <v>43113</v>
      </c>
      <c r="D204" s="188"/>
      <c r="E204" s="338">
        <f>[7]Sheet2!$I206</f>
        <v>13825540.960000001</v>
      </c>
      <c r="F204" s="188"/>
      <c r="G204" s="339"/>
      <c r="H204" s="33"/>
    </row>
    <row r="205" spans="1:8">
      <c r="A205" s="33"/>
      <c r="B205" s="94">
        <f t="shared" si="3"/>
        <v>198</v>
      </c>
      <c r="C205" s="337">
        <v>43114</v>
      </c>
      <c r="D205" s="188"/>
      <c r="E205" s="338">
        <f>[7]Sheet2!$I207</f>
        <v>15188811.09</v>
      </c>
      <c r="F205" s="188"/>
      <c r="G205" s="339"/>
      <c r="H205" s="33"/>
    </row>
    <row r="206" spans="1:8">
      <c r="A206" s="33"/>
      <c r="B206" s="94">
        <f t="shared" si="3"/>
        <v>199</v>
      </c>
      <c r="C206" s="337">
        <v>43115</v>
      </c>
      <c r="D206" s="188"/>
      <c r="E206" s="338">
        <f>[7]Sheet2!$I208</f>
        <v>15028037.02</v>
      </c>
      <c r="F206" s="188"/>
      <c r="G206" s="339"/>
      <c r="H206" s="33"/>
    </row>
    <row r="207" spans="1:8">
      <c r="A207" s="33"/>
      <c r="B207" s="94">
        <f t="shared" si="3"/>
        <v>200</v>
      </c>
      <c r="C207" s="337">
        <v>43116</v>
      </c>
      <c r="D207" s="188"/>
      <c r="E207" s="338">
        <f>[7]Sheet2!$I209</f>
        <v>18761375.149999999</v>
      </c>
      <c r="F207" s="188"/>
      <c r="G207" s="339"/>
      <c r="H207" s="33"/>
    </row>
    <row r="208" spans="1:8">
      <c r="A208" s="33"/>
      <c r="B208" s="94">
        <f t="shared" si="3"/>
        <v>201</v>
      </c>
      <c r="C208" s="337">
        <v>43117</v>
      </c>
      <c r="D208" s="188"/>
      <c r="E208" s="338">
        <f>[7]Sheet2!$I210</f>
        <v>20366571.260000002</v>
      </c>
      <c r="F208" s="188"/>
      <c r="G208" s="339"/>
      <c r="H208" s="33"/>
    </row>
    <row r="209" spans="1:8">
      <c r="A209" s="33"/>
      <c r="B209" s="94">
        <f t="shared" si="3"/>
        <v>202</v>
      </c>
      <c r="C209" s="337">
        <v>43118</v>
      </c>
      <c r="D209" s="188"/>
      <c r="E209" s="338">
        <f>[7]Sheet2!$I211</f>
        <v>21158490.850000001</v>
      </c>
      <c r="F209" s="188"/>
      <c r="G209" s="340"/>
      <c r="H209" s="33"/>
    </row>
    <row r="210" spans="1:8">
      <c r="A210" s="33"/>
      <c r="B210" s="94">
        <f t="shared" si="3"/>
        <v>203</v>
      </c>
      <c r="C210" s="337">
        <v>43119</v>
      </c>
      <c r="D210" s="188"/>
      <c r="E210" s="338">
        <f>[7]Sheet2!$I212</f>
        <v>21158490.850000001</v>
      </c>
      <c r="F210" s="188"/>
      <c r="G210" s="339"/>
      <c r="H210" s="33"/>
    </row>
    <row r="211" spans="1:8">
      <c r="A211" s="33"/>
      <c r="B211" s="94">
        <f t="shared" si="3"/>
        <v>204</v>
      </c>
      <c r="C211" s="337">
        <v>43120</v>
      </c>
      <c r="D211" s="188"/>
      <c r="E211" s="338">
        <f>[7]Sheet2!$I213</f>
        <v>20939156.52</v>
      </c>
      <c r="F211" s="188"/>
      <c r="G211" s="339"/>
      <c r="H211" s="33"/>
    </row>
    <row r="212" spans="1:8">
      <c r="A212" s="33"/>
      <c r="B212" s="94">
        <f t="shared" si="3"/>
        <v>205</v>
      </c>
      <c r="C212" s="337">
        <v>43121</v>
      </c>
      <c r="D212" s="188"/>
      <c r="E212" s="338">
        <f>[7]Sheet2!$I214</f>
        <v>21302859.550000001</v>
      </c>
      <c r="F212" s="188"/>
      <c r="G212" s="339"/>
      <c r="H212" s="33"/>
    </row>
    <row r="213" spans="1:8">
      <c r="A213" s="33"/>
      <c r="B213" s="94">
        <f t="shared" si="3"/>
        <v>206</v>
      </c>
      <c r="C213" s="337">
        <v>43122</v>
      </c>
      <c r="D213" s="188"/>
      <c r="E213" s="338">
        <f>[7]Sheet2!$I215</f>
        <v>21952204.850000001</v>
      </c>
      <c r="F213" s="188"/>
      <c r="G213" s="339"/>
      <c r="H213" s="33"/>
    </row>
    <row r="214" spans="1:8">
      <c r="A214" s="33"/>
      <c r="B214" s="94">
        <f t="shared" si="3"/>
        <v>207</v>
      </c>
      <c r="C214" s="337">
        <v>43123</v>
      </c>
      <c r="D214" s="188"/>
      <c r="E214" s="338">
        <f>[7]Sheet2!$I216</f>
        <v>23148379.489999998</v>
      </c>
      <c r="F214" s="188"/>
      <c r="G214" s="339"/>
      <c r="H214" s="33"/>
    </row>
    <row r="215" spans="1:8">
      <c r="A215" s="33"/>
      <c r="B215" s="94">
        <f t="shared" si="3"/>
        <v>208</v>
      </c>
      <c r="C215" s="337">
        <v>43124</v>
      </c>
      <c r="D215" s="188"/>
      <c r="E215" s="338">
        <f>[7]Sheet2!$I217</f>
        <v>24260090.82</v>
      </c>
      <c r="F215" s="188"/>
      <c r="G215" s="339"/>
      <c r="H215" s="33"/>
    </row>
    <row r="216" spans="1:8">
      <c r="A216" s="33"/>
      <c r="B216" s="94">
        <f t="shared" si="3"/>
        <v>209</v>
      </c>
      <c r="C216" s="337">
        <v>43125</v>
      </c>
      <c r="D216" s="188"/>
      <c r="E216" s="338">
        <f>[7]Sheet2!$I218</f>
        <v>24976732.469999999</v>
      </c>
      <c r="F216" s="188"/>
      <c r="G216" s="340"/>
      <c r="H216" s="33"/>
    </row>
    <row r="217" spans="1:8">
      <c r="A217" s="33"/>
      <c r="B217" s="94">
        <f t="shared" si="3"/>
        <v>210</v>
      </c>
      <c r="C217" s="337">
        <v>43126</v>
      </c>
      <c r="D217" s="188"/>
      <c r="E217" s="338">
        <f>[7]Sheet2!$I219</f>
        <v>24976732.469999999</v>
      </c>
      <c r="F217" s="188"/>
      <c r="G217" s="339"/>
      <c r="H217" s="33"/>
    </row>
    <row r="218" spans="1:8">
      <c r="A218" s="33"/>
      <c r="B218" s="94">
        <f t="shared" si="3"/>
        <v>211</v>
      </c>
      <c r="C218" s="337">
        <v>43127</v>
      </c>
      <c r="D218" s="188"/>
      <c r="E218" s="338">
        <f>[7]Sheet2!$I220</f>
        <v>24738787.420000002</v>
      </c>
      <c r="F218" s="188"/>
      <c r="G218" s="339"/>
      <c r="H218" s="33"/>
    </row>
    <row r="219" spans="1:8">
      <c r="A219" s="33"/>
      <c r="B219" s="94">
        <f t="shared" si="3"/>
        <v>212</v>
      </c>
      <c r="C219" s="337">
        <v>43128</v>
      </c>
      <c r="D219" s="188"/>
      <c r="E219" s="338">
        <f>[7]Sheet2!$I221</f>
        <v>23852790.73</v>
      </c>
      <c r="F219" s="188"/>
      <c r="G219" s="339"/>
      <c r="H219" s="33"/>
    </row>
    <row r="220" spans="1:8">
      <c r="A220" s="33"/>
      <c r="B220" s="94">
        <f t="shared" si="3"/>
        <v>213</v>
      </c>
      <c r="C220" s="337">
        <v>43129</v>
      </c>
      <c r="D220" s="188"/>
      <c r="E220" s="338">
        <f>[7]Sheet2!$I222</f>
        <v>22435258.780000001</v>
      </c>
      <c r="F220" s="188"/>
      <c r="G220" s="339"/>
      <c r="H220" s="33"/>
    </row>
    <row r="221" spans="1:8">
      <c r="A221" s="33"/>
      <c r="B221" s="94">
        <f t="shared" si="3"/>
        <v>214</v>
      </c>
      <c r="C221" s="337">
        <v>43130</v>
      </c>
      <c r="D221" s="188"/>
      <c r="E221" s="338">
        <f>[7]Sheet2!$I223</f>
        <v>21701755.899999999</v>
      </c>
      <c r="F221" s="188"/>
      <c r="G221" s="339"/>
      <c r="H221" s="33"/>
    </row>
    <row r="222" spans="1:8">
      <c r="A222" s="33"/>
      <c r="B222" s="94">
        <f t="shared" si="3"/>
        <v>215</v>
      </c>
      <c r="C222" s="337">
        <v>43131</v>
      </c>
      <c r="D222" s="188"/>
      <c r="E222" s="338">
        <f>[7]Sheet2!$I224</f>
        <v>22346356.260000002</v>
      </c>
      <c r="F222" s="188"/>
      <c r="G222" s="339"/>
      <c r="H222" s="33"/>
    </row>
    <row r="223" spans="1:8">
      <c r="A223" s="33"/>
      <c r="B223" s="94">
        <f t="shared" si="3"/>
        <v>216</v>
      </c>
      <c r="C223" s="337">
        <v>43132</v>
      </c>
      <c r="D223" s="188"/>
      <c r="E223" s="338">
        <f>[7]Sheet2!$I225</f>
        <v>22569043.440000001</v>
      </c>
      <c r="F223" s="188"/>
      <c r="G223" s="340"/>
      <c r="H223" s="33"/>
    </row>
    <row r="224" spans="1:8">
      <c r="A224" s="33"/>
      <c r="B224" s="94">
        <f t="shared" si="3"/>
        <v>217</v>
      </c>
      <c r="C224" s="337">
        <v>43133</v>
      </c>
      <c r="D224" s="188"/>
      <c r="E224" s="338">
        <f>[7]Sheet2!$I226</f>
        <v>22569043.440000001</v>
      </c>
      <c r="F224" s="188"/>
      <c r="G224" s="339"/>
      <c r="H224" s="33"/>
    </row>
    <row r="225" spans="1:8">
      <c r="A225" s="33"/>
      <c r="B225" s="94">
        <f t="shared" si="3"/>
        <v>218</v>
      </c>
      <c r="C225" s="337">
        <v>43134</v>
      </c>
      <c r="D225" s="188"/>
      <c r="E225" s="338">
        <f>[7]Sheet2!$I227</f>
        <v>22285778.120000001</v>
      </c>
      <c r="F225" s="188"/>
      <c r="G225" s="339"/>
      <c r="H225" s="33"/>
    </row>
    <row r="226" spans="1:8">
      <c r="A226" s="33"/>
      <c r="B226" s="94">
        <f t="shared" si="3"/>
        <v>219</v>
      </c>
      <c r="C226" s="337">
        <v>43135</v>
      </c>
      <c r="D226" s="188"/>
      <c r="E226" s="338">
        <f>[7]Sheet2!$I228</f>
        <v>21995699.469999999</v>
      </c>
      <c r="F226" s="188"/>
      <c r="G226" s="339"/>
      <c r="H226" s="33"/>
    </row>
    <row r="227" spans="1:8">
      <c r="A227" s="33"/>
      <c r="B227" s="94">
        <f t="shared" si="3"/>
        <v>220</v>
      </c>
      <c r="C227" s="337">
        <v>43136</v>
      </c>
      <c r="D227" s="188"/>
      <c r="E227" s="338">
        <f>[7]Sheet2!$I229</f>
        <v>20689586.940000001</v>
      </c>
      <c r="F227" s="188"/>
      <c r="G227" s="339"/>
      <c r="H227" s="33"/>
    </row>
    <row r="228" spans="1:8">
      <c r="A228" s="33"/>
      <c r="B228" s="94">
        <f t="shared" si="3"/>
        <v>221</v>
      </c>
      <c r="C228" s="337">
        <v>43137</v>
      </c>
      <c r="D228" s="188"/>
      <c r="E228" s="338">
        <f>[7]Sheet2!$I230</f>
        <v>20359239.239999998</v>
      </c>
      <c r="F228" s="188"/>
      <c r="G228" s="339"/>
      <c r="H228" s="33"/>
    </row>
    <row r="229" spans="1:8">
      <c r="A229" s="33"/>
      <c r="B229" s="94">
        <f t="shared" si="3"/>
        <v>222</v>
      </c>
      <c r="C229" s="337">
        <v>43138</v>
      </c>
      <c r="D229" s="188"/>
      <c r="E229" s="338">
        <f>[7]Sheet2!$I231</f>
        <v>21336023.370000001</v>
      </c>
      <c r="F229" s="188"/>
      <c r="G229" s="339"/>
      <c r="H229" s="33"/>
    </row>
    <row r="230" spans="1:8">
      <c r="A230" s="33"/>
      <c r="B230" s="94">
        <f t="shared" si="3"/>
        <v>223</v>
      </c>
      <c r="C230" s="337">
        <v>43139</v>
      </c>
      <c r="D230" s="188"/>
      <c r="E230" s="338">
        <f>[7]Sheet2!$I232</f>
        <v>21953320.16</v>
      </c>
      <c r="F230" s="188"/>
      <c r="G230" s="340"/>
      <c r="H230" s="33"/>
    </row>
    <row r="231" spans="1:8">
      <c r="A231" s="33"/>
      <c r="B231" s="94">
        <f t="shared" si="3"/>
        <v>224</v>
      </c>
      <c r="C231" s="337">
        <v>43140</v>
      </c>
      <c r="D231" s="188"/>
      <c r="E231" s="338">
        <f>[7]Sheet2!$I233</f>
        <v>21953320.16</v>
      </c>
      <c r="F231" s="188"/>
      <c r="G231" s="339"/>
      <c r="H231" s="33"/>
    </row>
    <row r="232" spans="1:8">
      <c r="A232" s="33"/>
      <c r="B232" s="94">
        <f t="shared" si="3"/>
        <v>225</v>
      </c>
      <c r="C232" s="337">
        <v>43141</v>
      </c>
      <c r="D232" s="188"/>
      <c r="E232" s="338">
        <f>[7]Sheet2!$I234</f>
        <v>21700152.899999999</v>
      </c>
      <c r="F232" s="188"/>
      <c r="G232" s="339"/>
      <c r="H232" s="33"/>
    </row>
    <row r="233" spans="1:8">
      <c r="A233" s="33"/>
      <c r="B233" s="94">
        <f t="shared" si="3"/>
        <v>226</v>
      </c>
      <c r="C233" s="337">
        <v>43142</v>
      </c>
      <c r="D233" s="188"/>
      <c r="E233" s="338">
        <f>[7]Sheet2!$I235</f>
        <v>21424459.710000001</v>
      </c>
      <c r="F233" s="188"/>
      <c r="G233" s="339"/>
      <c r="H233" s="33"/>
    </row>
    <row r="234" spans="1:8">
      <c r="A234" s="33"/>
      <c r="B234" s="94">
        <f t="shared" si="3"/>
        <v>227</v>
      </c>
      <c r="C234" s="337">
        <v>43143</v>
      </c>
      <c r="D234" s="188"/>
      <c r="E234" s="338">
        <f>[7]Sheet2!$I236</f>
        <v>21227003.07</v>
      </c>
      <c r="F234" s="188"/>
      <c r="G234" s="339"/>
      <c r="H234" s="33"/>
    </row>
    <row r="235" spans="1:8">
      <c r="A235" s="33"/>
      <c r="B235" s="94">
        <f t="shared" si="3"/>
        <v>228</v>
      </c>
      <c r="C235" s="337">
        <v>43144</v>
      </c>
      <c r="D235" s="188"/>
      <c r="E235" s="338">
        <f>[7]Sheet2!$I237</f>
        <v>21501882.550000001</v>
      </c>
      <c r="F235" s="188"/>
      <c r="G235" s="339"/>
      <c r="H235" s="33"/>
    </row>
    <row r="236" spans="1:8">
      <c r="A236" s="33"/>
      <c r="B236" s="94">
        <f t="shared" si="3"/>
        <v>229</v>
      </c>
      <c r="C236" s="337">
        <v>43145</v>
      </c>
      <c r="D236" s="188"/>
      <c r="E236" s="338">
        <f>[7]Sheet2!$I238</f>
        <v>22516022.66</v>
      </c>
      <c r="F236" s="188"/>
      <c r="G236" s="339"/>
      <c r="H236" s="33"/>
    </row>
    <row r="237" spans="1:8">
      <c r="A237" s="33"/>
      <c r="B237" s="94">
        <f t="shared" si="3"/>
        <v>230</v>
      </c>
      <c r="C237" s="337">
        <v>43146</v>
      </c>
      <c r="D237" s="188"/>
      <c r="E237" s="338">
        <f>[7]Sheet2!$I239</f>
        <v>22979716.855</v>
      </c>
      <c r="F237" s="188"/>
      <c r="G237" s="340"/>
      <c r="H237" s="33"/>
    </row>
    <row r="238" spans="1:8">
      <c r="A238" s="33"/>
      <c r="B238" s="94">
        <f t="shared" si="3"/>
        <v>231</v>
      </c>
      <c r="C238" s="337">
        <v>43147</v>
      </c>
      <c r="D238" s="188"/>
      <c r="E238" s="338">
        <f>[7]Sheet2!$I240</f>
        <v>23443411.050000001</v>
      </c>
      <c r="F238" s="188"/>
      <c r="G238" s="339"/>
      <c r="H238" s="33"/>
    </row>
    <row r="239" spans="1:8">
      <c r="A239" s="33"/>
      <c r="B239" s="94">
        <f t="shared" si="3"/>
        <v>232</v>
      </c>
      <c r="C239" s="337">
        <v>43148</v>
      </c>
      <c r="D239" s="188"/>
      <c r="E239" s="338">
        <f>[7]Sheet2!$I241</f>
        <v>23269075.98</v>
      </c>
      <c r="F239" s="188"/>
      <c r="G239" s="339"/>
      <c r="H239" s="33"/>
    </row>
    <row r="240" spans="1:8">
      <c r="A240" s="33"/>
      <c r="B240" s="94">
        <f t="shared" si="3"/>
        <v>233</v>
      </c>
      <c r="C240" s="337">
        <v>43149</v>
      </c>
      <c r="D240" s="188"/>
      <c r="E240" s="338">
        <f>[7]Sheet2!$I242</f>
        <v>26602004.850000001</v>
      </c>
      <c r="F240" s="188"/>
      <c r="G240" s="339"/>
      <c r="H240" s="33"/>
    </row>
    <row r="241" spans="1:8">
      <c r="A241" s="33"/>
      <c r="B241" s="94">
        <f t="shared" si="3"/>
        <v>234</v>
      </c>
      <c r="C241" s="337">
        <v>43150</v>
      </c>
      <c r="D241" s="188"/>
      <c r="E241" s="338">
        <f>[7]Sheet2!$I243</f>
        <v>26387060.710000001</v>
      </c>
      <c r="F241" s="188"/>
      <c r="G241" s="339"/>
      <c r="H241" s="33"/>
    </row>
    <row r="242" spans="1:8">
      <c r="A242" s="33"/>
      <c r="B242" s="94">
        <f t="shared" si="3"/>
        <v>235</v>
      </c>
      <c r="C242" s="337">
        <v>43151</v>
      </c>
      <c r="D242" s="188"/>
      <c r="E242" s="338">
        <f>[7]Sheet2!$I244</f>
        <v>26673337.489999998</v>
      </c>
      <c r="F242" s="188"/>
      <c r="G242" s="339"/>
      <c r="H242" s="33"/>
    </row>
    <row r="243" spans="1:8">
      <c r="A243" s="33"/>
      <c r="B243" s="94">
        <f t="shared" si="3"/>
        <v>236</v>
      </c>
      <c r="C243" s="337">
        <v>43152</v>
      </c>
      <c r="D243" s="188"/>
      <c r="E243" s="338">
        <f>[7]Sheet2!$I245</f>
        <v>27144866.390000001</v>
      </c>
      <c r="F243" s="188"/>
      <c r="G243" s="339"/>
      <c r="H243" s="33"/>
    </row>
    <row r="244" spans="1:8">
      <c r="A244" s="33"/>
      <c r="B244" s="94">
        <f t="shared" si="3"/>
        <v>237</v>
      </c>
      <c r="C244" s="337">
        <v>43153</v>
      </c>
      <c r="D244" s="188"/>
      <c r="E244" s="338">
        <f>[7]Sheet2!$I246</f>
        <v>27110925.809999999</v>
      </c>
      <c r="F244" s="188"/>
      <c r="G244" s="340"/>
      <c r="H244" s="33"/>
    </row>
    <row r="245" spans="1:8">
      <c r="A245" s="33"/>
      <c r="B245" s="94">
        <f t="shared" si="3"/>
        <v>238</v>
      </c>
      <c r="C245" s="337">
        <v>43154</v>
      </c>
      <c r="D245" s="188"/>
      <c r="E245" s="338">
        <f>[7]Sheet2!$I247</f>
        <v>27110925.809999999</v>
      </c>
      <c r="F245" s="188"/>
      <c r="G245" s="339"/>
      <c r="H245" s="33"/>
    </row>
    <row r="246" spans="1:8">
      <c r="A246" s="33"/>
      <c r="B246" s="94">
        <f t="shared" si="3"/>
        <v>239</v>
      </c>
      <c r="C246" s="337">
        <v>43155</v>
      </c>
      <c r="D246" s="188"/>
      <c r="E246" s="338">
        <f>[7]Sheet2!$I248</f>
        <v>26690415.969999999</v>
      </c>
      <c r="F246" s="188"/>
      <c r="G246" s="339"/>
      <c r="H246" s="33"/>
    </row>
    <row r="247" spans="1:8">
      <c r="A247" s="33"/>
      <c r="B247" s="94">
        <f t="shared" si="3"/>
        <v>240</v>
      </c>
      <c r="C247" s="337">
        <v>43156</v>
      </c>
      <c r="D247" s="188"/>
      <c r="E247" s="338">
        <f>[7]Sheet2!$I249</f>
        <v>26307711.190000001</v>
      </c>
      <c r="F247" s="188"/>
      <c r="G247" s="339"/>
      <c r="H247" s="33"/>
    </row>
    <row r="248" spans="1:8">
      <c r="A248" s="33"/>
      <c r="B248" s="94">
        <f t="shared" si="3"/>
        <v>241</v>
      </c>
      <c r="C248" s="337">
        <v>43157</v>
      </c>
      <c r="D248" s="188"/>
      <c r="E248" s="338">
        <f>[7]Sheet2!$I250</f>
        <v>26330640.890000001</v>
      </c>
      <c r="F248" s="188"/>
      <c r="G248" s="339"/>
      <c r="H248" s="33"/>
    </row>
    <row r="249" spans="1:8">
      <c r="A249" s="33"/>
      <c r="B249" s="94">
        <f t="shared" si="3"/>
        <v>242</v>
      </c>
      <c r="C249" s="337">
        <v>43158</v>
      </c>
      <c r="D249" s="188"/>
      <c r="E249" s="338">
        <f>[7]Sheet2!$I251</f>
        <v>25106887.890000001</v>
      </c>
      <c r="F249" s="188"/>
      <c r="G249" s="339"/>
      <c r="H249" s="33"/>
    </row>
    <row r="250" spans="1:8">
      <c r="A250" s="33"/>
      <c r="B250" s="94">
        <f t="shared" si="3"/>
        <v>243</v>
      </c>
      <c r="C250" s="337">
        <v>43159</v>
      </c>
      <c r="D250" s="188"/>
      <c r="E250" s="338">
        <f>[7]Sheet2!$I252</f>
        <v>24867778.629999999</v>
      </c>
      <c r="F250" s="188"/>
      <c r="G250" s="339"/>
      <c r="H250" s="33"/>
    </row>
    <row r="251" spans="1:8">
      <c r="A251" s="33"/>
      <c r="B251" s="94">
        <f t="shared" si="3"/>
        <v>244</v>
      </c>
      <c r="C251" s="337">
        <v>43160</v>
      </c>
      <c r="D251" s="188"/>
      <c r="E251" s="338">
        <f>[7]Sheet2!$I253</f>
        <v>24147273.559999999</v>
      </c>
      <c r="F251" s="188"/>
      <c r="G251" s="340"/>
      <c r="H251" s="33"/>
    </row>
    <row r="252" spans="1:8">
      <c r="A252" s="33"/>
      <c r="B252" s="94">
        <f t="shared" si="3"/>
        <v>245</v>
      </c>
      <c r="C252" s="337">
        <v>43161</v>
      </c>
      <c r="D252" s="188"/>
      <c r="E252" s="338">
        <f>[7]Sheet2!$I254</f>
        <v>24147273.559999999</v>
      </c>
      <c r="F252" s="188"/>
      <c r="G252" s="339"/>
      <c r="H252" s="33"/>
    </row>
    <row r="253" spans="1:8">
      <c r="A253" s="33"/>
      <c r="B253" s="94">
        <f t="shared" si="3"/>
        <v>246</v>
      </c>
      <c r="C253" s="337">
        <v>43162</v>
      </c>
      <c r="D253" s="188"/>
      <c r="E253" s="338">
        <f>[7]Sheet2!$I255</f>
        <v>23756296.57</v>
      </c>
      <c r="F253" s="188"/>
      <c r="G253" s="339"/>
      <c r="H253" s="33"/>
    </row>
    <row r="254" spans="1:8">
      <c r="A254" s="33"/>
      <c r="B254" s="94">
        <f t="shared" si="3"/>
        <v>247</v>
      </c>
      <c r="C254" s="337">
        <v>43163</v>
      </c>
      <c r="D254" s="188"/>
      <c r="E254" s="338">
        <f>[7]Sheet2!$I256</f>
        <v>22363136.850000001</v>
      </c>
      <c r="F254" s="188"/>
      <c r="G254" s="339"/>
      <c r="H254" s="33"/>
    </row>
    <row r="255" spans="1:8">
      <c r="A255" s="33"/>
      <c r="B255" s="94">
        <f t="shared" si="3"/>
        <v>248</v>
      </c>
      <c r="C255" s="337">
        <v>43164</v>
      </c>
      <c r="D255" s="188"/>
      <c r="E255" s="338">
        <f>[7]Sheet2!$I257</f>
        <v>21559116.670000002</v>
      </c>
      <c r="F255" s="188"/>
      <c r="G255" s="339"/>
      <c r="H255" s="33"/>
    </row>
    <row r="256" spans="1:8">
      <c r="A256" s="33"/>
      <c r="B256" s="94">
        <f t="shared" si="3"/>
        <v>249</v>
      </c>
      <c r="C256" s="337">
        <v>43165</v>
      </c>
      <c r="D256" s="188"/>
      <c r="E256" s="338">
        <f>[7]Sheet2!$I258</f>
        <v>21327549.82</v>
      </c>
      <c r="F256" s="188"/>
      <c r="G256" s="339"/>
      <c r="H256" s="33"/>
    </row>
    <row r="257" spans="1:8">
      <c r="A257" s="33"/>
      <c r="B257" s="94">
        <f t="shared" si="3"/>
        <v>250</v>
      </c>
      <c r="C257" s="337">
        <v>43166</v>
      </c>
      <c r="D257" s="188"/>
      <c r="E257" s="338">
        <f>[7]Sheet2!$I259</f>
        <v>21509548.75</v>
      </c>
      <c r="F257" s="188"/>
      <c r="G257" s="339"/>
      <c r="H257" s="33"/>
    </row>
    <row r="258" spans="1:8">
      <c r="A258" s="33"/>
      <c r="B258" s="94">
        <f t="shared" si="3"/>
        <v>251</v>
      </c>
      <c r="C258" s="337">
        <v>43167</v>
      </c>
      <c r="D258" s="188"/>
      <c r="E258" s="338">
        <f>[7]Sheet2!$I260</f>
        <v>21854540.379999999</v>
      </c>
      <c r="F258" s="188"/>
      <c r="G258" s="340"/>
      <c r="H258" s="33"/>
    </row>
    <row r="259" spans="1:8">
      <c r="A259" s="33"/>
      <c r="B259" s="94">
        <f t="shared" si="3"/>
        <v>252</v>
      </c>
      <c r="C259" s="337">
        <v>43168</v>
      </c>
      <c r="D259" s="188"/>
      <c r="E259" s="338">
        <f>[7]Sheet2!$I261</f>
        <v>21854540.379999999</v>
      </c>
      <c r="F259" s="188"/>
      <c r="G259" s="339"/>
      <c r="H259" s="33"/>
    </row>
    <row r="260" spans="1:8">
      <c r="A260" s="33"/>
      <c r="B260" s="94">
        <f t="shared" si="3"/>
        <v>253</v>
      </c>
      <c r="C260" s="337">
        <v>43169</v>
      </c>
      <c r="D260" s="188"/>
      <c r="E260" s="338">
        <f>[7]Sheet2!$I262</f>
        <v>21589189.32</v>
      </c>
      <c r="F260" s="188"/>
      <c r="G260" s="339"/>
      <c r="H260" s="33"/>
    </row>
    <row r="261" spans="1:8">
      <c r="A261" s="33"/>
      <c r="B261" s="94">
        <f t="shared" si="3"/>
        <v>254</v>
      </c>
      <c r="C261" s="337">
        <v>43170</v>
      </c>
      <c r="D261" s="188"/>
      <c r="E261" s="338">
        <f>[7]Sheet2!$I263</f>
        <v>20916747.41</v>
      </c>
      <c r="F261" s="188"/>
      <c r="G261" s="339"/>
      <c r="H261" s="33"/>
    </row>
    <row r="262" spans="1:8">
      <c r="A262" s="33"/>
      <c r="B262" s="94">
        <f t="shared" si="3"/>
        <v>255</v>
      </c>
      <c r="C262" s="337">
        <v>43171</v>
      </c>
      <c r="D262" s="188"/>
      <c r="E262" s="338">
        <f>[7]Sheet2!$I264</f>
        <v>21155650.329999998</v>
      </c>
      <c r="F262" s="188"/>
      <c r="G262" s="339"/>
      <c r="H262" s="33"/>
    </row>
    <row r="263" spans="1:8">
      <c r="A263" s="33"/>
      <c r="B263" s="94">
        <f t="shared" si="3"/>
        <v>256</v>
      </c>
      <c r="C263" s="337">
        <v>43172</v>
      </c>
      <c r="D263" s="188"/>
      <c r="E263" s="338">
        <f>[7]Sheet2!$I265</f>
        <v>20841774.149999999</v>
      </c>
      <c r="F263" s="188"/>
      <c r="G263" s="339"/>
      <c r="H263" s="33"/>
    </row>
    <row r="264" spans="1:8">
      <c r="A264" s="33"/>
      <c r="B264" s="94">
        <f t="shared" si="3"/>
        <v>257</v>
      </c>
      <c r="C264" s="337">
        <v>43173</v>
      </c>
      <c r="D264" s="188"/>
      <c r="E264" s="338">
        <f>[7]Sheet2!$I266</f>
        <v>20178849.940000001</v>
      </c>
      <c r="F264" s="188"/>
      <c r="G264" s="339"/>
      <c r="H264" s="33"/>
    </row>
    <row r="265" spans="1:8">
      <c r="A265" s="33"/>
      <c r="B265" s="94">
        <f t="shared" ref="B265:B328" si="4">B264+1</f>
        <v>258</v>
      </c>
      <c r="C265" s="337">
        <v>43174</v>
      </c>
      <c r="D265" s="188"/>
      <c r="E265" s="338">
        <f>[7]Sheet2!$I267</f>
        <v>20458010.32</v>
      </c>
      <c r="F265" s="188"/>
      <c r="G265" s="340"/>
      <c r="H265" s="33"/>
    </row>
    <row r="266" spans="1:8">
      <c r="A266" s="33"/>
      <c r="B266" s="94">
        <f t="shared" si="4"/>
        <v>259</v>
      </c>
      <c r="C266" s="337">
        <v>43175</v>
      </c>
      <c r="D266" s="188"/>
      <c r="E266" s="338">
        <f>[7]Sheet2!$I268</f>
        <v>20458010.32</v>
      </c>
      <c r="F266" s="188"/>
      <c r="G266" s="339"/>
      <c r="H266" s="33"/>
    </row>
    <row r="267" spans="1:8">
      <c r="A267" s="33"/>
      <c r="B267" s="94">
        <f t="shared" si="4"/>
        <v>260</v>
      </c>
      <c r="C267" s="337">
        <v>43176</v>
      </c>
      <c r="D267" s="188"/>
      <c r="E267" s="338">
        <f>[7]Sheet2!$I269</f>
        <v>20120407.07</v>
      </c>
      <c r="F267" s="188"/>
      <c r="G267" s="339"/>
      <c r="H267" s="33"/>
    </row>
    <row r="268" spans="1:8">
      <c r="A268" s="33"/>
      <c r="B268" s="94">
        <f t="shared" si="4"/>
        <v>261</v>
      </c>
      <c r="C268" s="337">
        <v>43177</v>
      </c>
      <c r="D268" s="188"/>
      <c r="E268" s="338">
        <f>[7]Sheet2!$I270</f>
        <v>20060670.210000001</v>
      </c>
      <c r="F268" s="188"/>
      <c r="G268" s="339"/>
      <c r="H268" s="33"/>
    </row>
    <row r="269" spans="1:8">
      <c r="A269" s="33"/>
      <c r="B269" s="94">
        <f t="shared" si="4"/>
        <v>262</v>
      </c>
      <c r="C269" s="337">
        <v>43178</v>
      </c>
      <c r="D269" s="188"/>
      <c r="E269" s="338">
        <f>[7]Sheet2!$I271</f>
        <v>20908299.789999999</v>
      </c>
      <c r="F269" s="188"/>
      <c r="G269" s="339"/>
      <c r="H269" s="33"/>
    </row>
    <row r="270" spans="1:8">
      <c r="A270" s="33"/>
      <c r="B270" s="94">
        <f t="shared" si="4"/>
        <v>263</v>
      </c>
      <c r="C270" s="337">
        <v>43179</v>
      </c>
      <c r="D270" s="188"/>
      <c r="E270" s="338">
        <f>[7]Sheet2!$I272</f>
        <v>19844835.129999999</v>
      </c>
      <c r="F270" s="188"/>
      <c r="G270" s="339"/>
      <c r="H270" s="33"/>
    </row>
    <row r="271" spans="1:8">
      <c r="A271" s="33"/>
      <c r="B271" s="94">
        <f t="shared" si="4"/>
        <v>264</v>
      </c>
      <c r="C271" s="337">
        <v>43180</v>
      </c>
      <c r="D271" s="188"/>
      <c r="E271" s="338">
        <f>[7]Sheet2!$I273</f>
        <v>20935032.420000002</v>
      </c>
      <c r="F271" s="188"/>
      <c r="G271" s="339"/>
      <c r="H271" s="33"/>
    </row>
    <row r="272" spans="1:8">
      <c r="A272" s="33"/>
      <c r="B272" s="94">
        <f t="shared" si="4"/>
        <v>265</v>
      </c>
      <c r="C272" s="337">
        <v>43181</v>
      </c>
      <c r="D272" s="188"/>
      <c r="E272" s="338">
        <f>[7]Sheet2!$I274</f>
        <v>21832493.43</v>
      </c>
      <c r="F272" s="188"/>
      <c r="G272" s="340"/>
      <c r="H272" s="33"/>
    </row>
    <row r="273" spans="1:8">
      <c r="A273" s="33"/>
      <c r="B273" s="94">
        <f t="shared" si="4"/>
        <v>266</v>
      </c>
      <c r="C273" s="337">
        <v>43182</v>
      </c>
      <c r="D273" s="188"/>
      <c r="E273" s="338">
        <f>[7]Sheet2!$I275</f>
        <v>21832493.43</v>
      </c>
      <c r="F273" s="188"/>
      <c r="G273" s="339"/>
      <c r="H273" s="33"/>
    </row>
    <row r="274" spans="1:8">
      <c r="A274" s="33"/>
      <c r="B274" s="94">
        <f t="shared" si="4"/>
        <v>267</v>
      </c>
      <c r="C274" s="337">
        <v>43183</v>
      </c>
      <c r="D274" s="188"/>
      <c r="E274" s="338">
        <f>[7]Sheet2!$I276</f>
        <v>21359830.609999999</v>
      </c>
      <c r="F274" s="188"/>
      <c r="G274" s="339"/>
      <c r="H274" s="33"/>
    </row>
    <row r="275" spans="1:8">
      <c r="A275" s="33"/>
      <c r="B275" s="94">
        <f t="shared" si="4"/>
        <v>268</v>
      </c>
      <c r="C275" s="337">
        <v>43184</v>
      </c>
      <c r="D275" s="188"/>
      <c r="E275" s="338">
        <f>[7]Sheet2!$I277</f>
        <v>21409815.640000001</v>
      </c>
      <c r="F275" s="188"/>
      <c r="G275" s="339"/>
      <c r="H275" s="33"/>
    </row>
    <row r="276" spans="1:8">
      <c r="A276" s="33"/>
      <c r="B276" s="94">
        <f t="shared" si="4"/>
        <v>269</v>
      </c>
      <c r="C276" s="337">
        <v>43185</v>
      </c>
      <c r="D276" s="188"/>
      <c r="E276" s="338">
        <f>[7]Sheet2!$I278</f>
        <v>21515138.649999999</v>
      </c>
      <c r="F276" s="188"/>
      <c r="G276" s="339"/>
      <c r="H276" s="33"/>
    </row>
    <row r="277" spans="1:8">
      <c r="A277" s="33"/>
      <c r="B277" s="94">
        <f t="shared" si="4"/>
        <v>270</v>
      </c>
      <c r="C277" s="337">
        <v>43186</v>
      </c>
      <c r="D277" s="188"/>
      <c r="E277" s="338">
        <f>[7]Sheet2!$I279</f>
        <v>21234497.329999998</v>
      </c>
      <c r="F277" s="188"/>
      <c r="G277" s="339"/>
      <c r="H277" s="33"/>
    </row>
    <row r="278" spans="1:8">
      <c r="A278" s="33"/>
      <c r="B278" s="94">
        <f t="shared" si="4"/>
        <v>271</v>
      </c>
      <c r="C278" s="337">
        <v>43187</v>
      </c>
      <c r="D278" s="188"/>
      <c r="E278" s="338">
        <f>[7]Sheet2!$I280</f>
        <v>20540477.41</v>
      </c>
      <c r="F278" s="188"/>
      <c r="G278" s="339"/>
      <c r="H278" s="33"/>
    </row>
    <row r="279" spans="1:8">
      <c r="A279" s="33"/>
      <c r="B279" s="94">
        <f t="shared" si="4"/>
        <v>272</v>
      </c>
      <c r="C279" s="337">
        <v>43188</v>
      </c>
      <c r="D279" s="188"/>
      <c r="E279" s="338">
        <f>[7]Sheet2!$I281</f>
        <v>20540477.41</v>
      </c>
      <c r="F279" s="188"/>
      <c r="G279" s="340"/>
      <c r="H279" s="33"/>
    </row>
    <row r="280" spans="1:8">
      <c r="A280" s="33"/>
      <c r="B280" s="94">
        <f t="shared" si="4"/>
        <v>273</v>
      </c>
      <c r="C280" s="337">
        <v>43189</v>
      </c>
      <c r="D280" s="188"/>
      <c r="E280" s="338">
        <f>[7]Sheet2!$I282</f>
        <v>19819479.530000001</v>
      </c>
      <c r="F280" s="188"/>
      <c r="G280" s="339"/>
      <c r="H280" s="33"/>
    </row>
    <row r="281" spans="1:8">
      <c r="A281" s="33"/>
      <c r="B281" s="94">
        <f t="shared" si="4"/>
        <v>274</v>
      </c>
      <c r="C281" s="337">
        <v>43190</v>
      </c>
      <c r="D281" s="188"/>
      <c r="E281" s="338">
        <f>[7]Sheet2!$I283</f>
        <v>19647407.43</v>
      </c>
      <c r="F281" s="188"/>
      <c r="G281" s="339"/>
      <c r="H281" s="33"/>
    </row>
    <row r="282" spans="1:8">
      <c r="A282" s="33"/>
      <c r="B282" s="94">
        <f t="shared" si="4"/>
        <v>275</v>
      </c>
      <c r="C282" s="337">
        <v>43191</v>
      </c>
      <c r="D282" s="188"/>
      <c r="E282" s="338">
        <f>[7]Sheet2!$I284</f>
        <v>18995058.52</v>
      </c>
      <c r="F282" s="188"/>
      <c r="G282" s="339"/>
      <c r="H282" s="33"/>
    </row>
    <row r="283" spans="1:8">
      <c r="A283" s="33"/>
      <c r="B283" s="94">
        <f t="shared" si="4"/>
        <v>276</v>
      </c>
      <c r="C283" s="337">
        <v>43192</v>
      </c>
      <c r="D283" s="188"/>
      <c r="E283" s="338">
        <f>[7]Sheet2!$I285</f>
        <v>18831093.399999999</v>
      </c>
      <c r="F283" s="188"/>
      <c r="G283" s="339"/>
      <c r="H283" s="33"/>
    </row>
    <row r="284" spans="1:8">
      <c r="A284" s="33"/>
      <c r="B284" s="94">
        <f t="shared" si="4"/>
        <v>277</v>
      </c>
      <c r="C284" s="337">
        <v>43193</v>
      </c>
      <c r="D284" s="188"/>
      <c r="E284" s="338">
        <f>[7]Sheet2!$I286</f>
        <v>18317371.52</v>
      </c>
      <c r="F284" s="188"/>
      <c r="G284" s="339"/>
      <c r="H284" s="33"/>
    </row>
    <row r="285" spans="1:8">
      <c r="A285" s="33"/>
      <c r="B285" s="94">
        <f t="shared" si="4"/>
        <v>278</v>
      </c>
      <c r="C285" s="337">
        <v>43194</v>
      </c>
      <c r="D285" s="188"/>
      <c r="E285" s="338">
        <f>[7]Sheet2!$I287</f>
        <v>18469156.870000001</v>
      </c>
      <c r="F285" s="188"/>
      <c r="G285" s="339"/>
      <c r="H285" s="33"/>
    </row>
    <row r="286" spans="1:8">
      <c r="A286" s="33"/>
      <c r="B286" s="94">
        <f t="shared" si="4"/>
        <v>279</v>
      </c>
      <c r="C286" s="337">
        <v>43195</v>
      </c>
      <c r="D286" s="188"/>
      <c r="E286" s="338">
        <f>[7]Sheet2!$I288</f>
        <v>18441499.260000002</v>
      </c>
      <c r="F286" s="188"/>
      <c r="G286" s="340"/>
      <c r="H286" s="33"/>
    </row>
    <row r="287" spans="1:8">
      <c r="A287" s="33"/>
      <c r="B287" s="94">
        <f t="shared" si="4"/>
        <v>280</v>
      </c>
      <c r="C287" s="337">
        <v>43196</v>
      </c>
      <c r="D287" s="188"/>
      <c r="E287" s="338">
        <f>[7]Sheet2!$I289</f>
        <v>18441499.260000002</v>
      </c>
      <c r="F287" s="188"/>
      <c r="G287" s="339"/>
      <c r="H287" s="33"/>
    </row>
    <row r="288" spans="1:8">
      <c r="A288" s="33"/>
      <c r="B288" s="94">
        <f t="shared" si="4"/>
        <v>281</v>
      </c>
      <c r="C288" s="337">
        <v>43197</v>
      </c>
      <c r="D288" s="188"/>
      <c r="E288" s="338">
        <f>[7]Sheet2!$I290</f>
        <v>18203755.859999999</v>
      </c>
      <c r="F288" s="188"/>
      <c r="G288" s="339"/>
      <c r="H288" s="33"/>
    </row>
    <row r="289" spans="1:8">
      <c r="A289" s="33"/>
      <c r="B289" s="94">
        <f t="shared" si="4"/>
        <v>282</v>
      </c>
      <c r="C289" s="337">
        <v>43198</v>
      </c>
      <c r="D289" s="188"/>
      <c r="E289" s="338">
        <f>[7]Sheet2!$I291</f>
        <v>17603320.170000002</v>
      </c>
      <c r="F289" s="188"/>
      <c r="G289" s="339"/>
      <c r="H289" s="33"/>
    </row>
    <row r="290" spans="1:8">
      <c r="A290" s="33"/>
      <c r="B290" s="94">
        <f t="shared" si="4"/>
        <v>283</v>
      </c>
      <c r="C290" s="337">
        <v>43199</v>
      </c>
      <c r="D290" s="188"/>
      <c r="E290" s="338">
        <f>[7]Sheet2!$I292</f>
        <v>16999882.460000001</v>
      </c>
      <c r="F290" s="189"/>
      <c r="G290" s="339"/>
      <c r="H290" s="33"/>
    </row>
    <row r="291" spans="1:8">
      <c r="A291" s="33"/>
      <c r="B291" s="94">
        <f t="shared" si="4"/>
        <v>284</v>
      </c>
      <c r="C291" s="337">
        <v>43200</v>
      </c>
      <c r="D291" s="188"/>
      <c r="E291" s="338">
        <f>[7]Sheet2!$I293</f>
        <v>17360183.469999999</v>
      </c>
      <c r="F291" s="189"/>
      <c r="G291" s="339"/>
      <c r="H291" s="33"/>
    </row>
    <row r="292" spans="1:8">
      <c r="A292" s="33"/>
      <c r="B292" s="94">
        <f t="shared" si="4"/>
        <v>285</v>
      </c>
      <c r="C292" s="337">
        <v>43201</v>
      </c>
      <c r="D292" s="188"/>
      <c r="E292" s="338">
        <f>[7]Sheet2!$I294</f>
        <v>17397378.879999999</v>
      </c>
      <c r="F292" s="189"/>
      <c r="G292" s="339"/>
      <c r="H292" s="33"/>
    </row>
    <row r="293" spans="1:8">
      <c r="A293" s="33"/>
      <c r="B293" s="94">
        <f t="shared" si="4"/>
        <v>286</v>
      </c>
      <c r="C293" s="337">
        <v>43202</v>
      </c>
      <c r="D293" s="188"/>
      <c r="E293" s="338">
        <f>[7]Sheet2!$I295</f>
        <v>17261221.23</v>
      </c>
      <c r="F293" s="189"/>
      <c r="G293" s="340"/>
      <c r="H293" s="33"/>
    </row>
    <row r="294" spans="1:8">
      <c r="A294" s="33"/>
      <c r="B294" s="94">
        <f t="shared" si="4"/>
        <v>287</v>
      </c>
      <c r="C294" s="337">
        <v>43203</v>
      </c>
      <c r="D294" s="188"/>
      <c r="E294" s="338">
        <f>[7]Sheet2!$I296</f>
        <v>17261221.23</v>
      </c>
      <c r="F294" s="189"/>
      <c r="G294" s="339"/>
      <c r="H294" s="33"/>
    </row>
    <row r="295" spans="1:8">
      <c r="A295" s="33"/>
      <c r="B295" s="94">
        <f t="shared" si="4"/>
        <v>288</v>
      </c>
      <c r="C295" s="337">
        <v>43204</v>
      </c>
      <c r="D295" s="188"/>
      <c r="E295" s="338">
        <f>[7]Sheet2!$I297</f>
        <v>16901713.859999999</v>
      </c>
      <c r="F295" s="189"/>
      <c r="G295" s="339"/>
      <c r="H295" s="33"/>
    </row>
    <row r="296" spans="1:8">
      <c r="A296" s="33"/>
      <c r="B296" s="94">
        <f t="shared" si="4"/>
        <v>289</v>
      </c>
      <c r="C296" s="337">
        <v>43205</v>
      </c>
      <c r="D296" s="188"/>
      <c r="E296" s="338">
        <f>[7]Sheet2!$I298</f>
        <v>18352687.66</v>
      </c>
      <c r="F296" s="189"/>
      <c r="G296" s="339"/>
      <c r="H296" s="33"/>
    </row>
    <row r="297" spans="1:8">
      <c r="A297" s="33"/>
      <c r="B297" s="94">
        <f t="shared" si="4"/>
        <v>290</v>
      </c>
      <c r="C297" s="337">
        <v>43206</v>
      </c>
      <c r="D297" s="188"/>
      <c r="E297" s="338">
        <f>[7]Sheet2!$I299</f>
        <v>18701711.559999999</v>
      </c>
      <c r="F297" s="189"/>
      <c r="G297" s="339"/>
      <c r="H297" s="33"/>
    </row>
    <row r="298" spans="1:8">
      <c r="A298" s="33"/>
      <c r="B298" s="94">
        <f t="shared" si="4"/>
        <v>291</v>
      </c>
      <c r="C298" s="337">
        <v>43207</v>
      </c>
      <c r="D298" s="188"/>
      <c r="E298" s="338">
        <f>[7]Sheet2!$I300</f>
        <v>19102663.940000001</v>
      </c>
      <c r="F298" s="189"/>
      <c r="G298" s="339"/>
      <c r="H298" s="33"/>
    </row>
    <row r="299" spans="1:8">
      <c r="A299" s="33"/>
      <c r="B299" s="94">
        <f t="shared" si="4"/>
        <v>292</v>
      </c>
      <c r="C299" s="337">
        <v>43208</v>
      </c>
      <c r="D299" s="188"/>
      <c r="E299" s="338">
        <f>[7]Sheet2!$I301</f>
        <v>19230057.27</v>
      </c>
      <c r="F299" s="189"/>
      <c r="G299" s="339"/>
      <c r="H299" s="33"/>
    </row>
    <row r="300" spans="1:8">
      <c r="A300" s="33"/>
      <c r="B300" s="94">
        <f t="shared" si="4"/>
        <v>293</v>
      </c>
      <c r="C300" s="337">
        <v>43209</v>
      </c>
      <c r="D300" s="188"/>
      <c r="E300" s="338">
        <f>[7]Sheet2!$I302</f>
        <v>19363557.940000001</v>
      </c>
      <c r="F300" s="189"/>
      <c r="G300" s="340"/>
      <c r="H300" s="33"/>
    </row>
    <row r="301" spans="1:8">
      <c r="A301" s="33"/>
      <c r="B301" s="94">
        <f t="shared" si="4"/>
        <v>294</v>
      </c>
      <c r="C301" s="337">
        <v>43210</v>
      </c>
      <c r="D301" s="188"/>
      <c r="E301" s="338">
        <f>[7]Sheet2!$I303</f>
        <v>19363557.940000001</v>
      </c>
      <c r="F301" s="189"/>
      <c r="G301" s="339"/>
      <c r="H301" s="33"/>
    </row>
    <row r="302" spans="1:8">
      <c r="A302" s="33"/>
      <c r="B302" s="94">
        <f t="shared" si="4"/>
        <v>295</v>
      </c>
      <c r="C302" s="337">
        <v>43211</v>
      </c>
      <c r="D302" s="188"/>
      <c r="E302" s="338">
        <f>[7]Sheet2!$I304</f>
        <v>19183437.120000001</v>
      </c>
      <c r="F302" s="189"/>
      <c r="G302" s="339"/>
      <c r="H302" s="33"/>
    </row>
    <row r="303" spans="1:8">
      <c r="A303" s="33"/>
      <c r="B303" s="94">
        <f t="shared" si="4"/>
        <v>296</v>
      </c>
      <c r="C303" s="337">
        <v>43212</v>
      </c>
      <c r="D303" s="188"/>
      <c r="E303" s="338">
        <f>[7]Sheet2!$I305</f>
        <v>18866425.920000002</v>
      </c>
      <c r="F303" s="189"/>
      <c r="G303" s="339"/>
      <c r="H303" s="33"/>
    </row>
    <row r="304" spans="1:8">
      <c r="A304" s="33"/>
      <c r="B304" s="94">
        <f t="shared" si="4"/>
        <v>297</v>
      </c>
      <c r="C304" s="337">
        <v>43213</v>
      </c>
      <c r="D304" s="188"/>
      <c r="E304" s="338">
        <f>[7]Sheet2!$I306</f>
        <v>19449622.640000001</v>
      </c>
      <c r="F304" s="189"/>
      <c r="G304" s="339"/>
      <c r="H304" s="33"/>
    </row>
    <row r="305" spans="1:8">
      <c r="A305" s="33"/>
      <c r="B305" s="94">
        <f t="shared" si="4"/>
        <v>298</v>
      </c>
      <c r="C305" s="337">
        <v>43214</v>
      </c>
      <c r="D305" s="188"/>
      <c r="E305" s="338">
        <f>[7]Sheet2!$I307</f>
        <v>19288767.710000001</v>
      </c>
      <c r="F305" s="189"/>
      <c r="G305" s="339"/>
      <c r="H305" s="33"/>
    </row>
    <row r="306" spans="1:8">
      <c r="A306" s="33"/>
      <c r="B306" s="94">
        <f t="shared" si="4"/>
        <v>299</v>
      </c>
      <c r="C306" s="337">
        <v>43215</v>
      </c>
      <c r="D306" s="189"/>
      <c r="E306" s="338">
        <f>[7]Sheet2!$I308</f>
        <v>19598037.239999998</v>
      </c>
      <c r="F306" s="189"/>
      <c r="G306" s="339"/>
      <c r="H306" s="33"/>
    </row>
    <row r="307" spans="1:8">
      <c r="A307" s="33"/>
      <c r="B307" s="94">
        <f t="shared" si="4"/>
        <v>300</v>
      </c>
      <c r="C307" s="337">
        <v>43216</v>
      </c>
      <c r="D307" s="189"/>
      <c r="E307" s="338">
        <f>[7]Sheet2!$I309</f>
        <v>19359601.859999999</v>
      </c>
      <c r="F307" s="189"/>
      <c r="G307" s="340"/>
      <c r="H307" s="33"/>
    </row>
    <row r="308" spans="1:8">
      <c r="A308" s="33"/>
      <c r="B308" s="94">
        <f t="shared" si="4"/>
        <v>301</v>
      </c>
      <c r="C308" s="337">
        <v>43217</v>
      </c>
      <c r="D308" s="189"/>
      <c r="E308" s="338">
        <f>[7]Sheet2!$I310</f>
        <v>19359601.859999999</v>
      </c>
      <c r="F308" s="189"/>
      <c r="G308" s="339"/>
      <c r="H308" s="33"/>
    </row>
    <row r="309" spans="1:8">
      <c r="A309" s="33"/>
      <c r="B309" s="94">
        <f t="shared" si="4"/>
        <v>302</v>
      </c>
      <c r="C309" s="337">
        <v>43218</v>
      </c>
      <c r="D309" s="189"/>
      <c r="E309" s="338">
        <f>[7]Sheet2!$I311</f>
        <v>19043851.629999999</v>
      </c>
      <c r="F309" s="189"/>
      <c r="G309" s="339"/>
      <c r="H309" s="33"/>
    </row>
    <row r="310" spans="1:8">
      <c r="A310" s="33"/>
      <c r="B310" s="94">
        <f t="shared" si="4"/>
        <v>303</v>
      </c>
      <c r="C310" s="337">
        <v>43219</v>
      </c>
      <c r="D310" s="189"/>
      <c r="E310" s="338">
        <f>[7]Sheet2!$I312</f>
        <v>17720189.84</v>
      </c>
      <c r="F310" s="189"/>
      <c r="G310" s="339"/>
      <c r="H310" s="33"/>
    </row>
    <row r="311" spans="1:8">
      <c r="A311" s="33"/>
      <c r="B311" s="94">
        <f t="shared" si="4"/>
        <v>304</v>
      </c>
      <c r="C311" s="337">
        <v>43220</v>
      </c>
      <c r="D311" s="189"/>
      <c r="E311" s="338">
        <f>[7]Sheet2!$I313</f>
        <v>17392559.719999999</v>
      </c>
      <c r="F311" s="189"/>
      <c r="G311" s="339"/>
      <c r="H311" s="33"/>
    </row>
    <row r="312" spans="1:8">
      <c r="A312" s="33"/>
      <c r="B312" s="94">
        <f t="shared" si="4"/>
        <v>305</v>
      </c>
      <c r="C312" s="337">
        <v>43221</v>
      </c>
      <c r="D312" s="189"/>
      <c r="E312" s="338">
        <f>[7]Sheet2!$I314</f>
        <v>16692744.529999999</v>
      </c>
      <c r="F312" s="189"/>
      <c r="G312" s="339"/>
      <c r="H312" s="33"/>
    </row>
    <row r="313" spans="1:8">
      <c r="A313" s="33"/>
      <c r="B313" s="94">
        <f t="shared" si="4"/>
        <v>306</v>
      </c>
      <c r="C313" s="337">
        <v>43222</v>
      </c>
      <c r="D313" s="189"/>
      <c r="E313" s="338">
        <f>[7]Sheet2!$I315</f>
        <v>16115468.949999999</v>
      </c>
      <c r="F313" s="189"/>
      <c r="G313" s="339"/>
      <c r="H313" s="33"/>
    </row>
    <row r="314" spans="1:8">
      <c r="A314" s="33"/>
      <c r="B314" s="94">
        <f t="shared" si="4"/>
        <v>307</v>
      </c>
      <c r="C314" s="337">
        <v>43223</v>
      </c>
      <c r="D314" s="189"/>
      <c r="E314" s="338">
        <f>[7]Sheet2!$I316</f>
        <v>16631971.359999999</v>
      </c>
      <c r="F314" s="189"/>
      <c r="G314" s="340"/>
      <c r="H314" s="33"/>
    </row>
    <row r="315" spans="1:8">
      <c r="A315" s="33"/>
      <c r="B315" s="94">
        <f t="shared" si="4"/>
        <v>308</v>
      </c>
      <c r="C315" s="337">
        <v>43224</v>
      </c>
      <c r="D315" s="189"/>
      <c r="E315" s="338">
        <f>[7]Sheet2!$I317</f>
        <v>16631971.359999999</v>
      </c>
      <c r="F315" s="189"/>
      <c r="G315" s="339"/>
      <c r="H315" s="33"/>
    </row>
    <row r="316" spans="1:8">
      <c r="A316" s="33"/>
      <c r="B316" s="94">
        <f t="shared" si="4"/>
        <v>309</v>
      </c>
      <c r="C316" s="337">
        <v>43225</v>
      </c>
      <c r="D316" s="189"/>
      <c r="E316" s="338">
        <f>[7]Sheet2!$I318</f>
        <v>16332626.33</v>
      </c>
      <c r="F316" s="189"/>
      <c r="G316" s="339"/>
      <c r="H316" s="33"/>
    </row>
    <row r="317" spans="1:8">
      <c r="A317" s="33"/>
      <c r="B317" s="94">
        <f t="shared" si="4"/>
        <v>310</v>
      </c>
      <c r="C317" s="337">
        <v>43226</v>
      </c>
      <c r="D317" s="189"/>
      <c r="E317" s="338">
        <f>[7]Sheet2!$I319</f>
        <v>15281054.310000001</v>
      </c>
      <c r="F317" s="189"/>
      <c r="G317" s="339"/>
      <c r="H317" s="33"/>
    </row>
    <row r="318" spans="1:8">
      <c r="A318" s="33"/>
      <c r="B318" s="94">
        <f t="shared" si="4"/>
        <v>311</v>
      </c>
      <c r="C318" s="337">
        <v>43227</v>
      </c>
      <c r="D318" s="189"/>
      <c r="E318" s="338">
        <f>[7]Sheet2!$I320</f>
        <v>14859275.52</v>
      </c>
      <c r="F318" s="189"/>
      <c r="G318" s="339"/>
      <c r="H318" s="33"/>
    </row>
    <row r="319" spans="1:8">
      <c r="A319" s="33"/>
      <c r="B319" s="94">
        <f t="shared" si="4"/>
        <v>312</v>
      </c>
      <c r="C319" s="337">
        <v>43228</v>
      </c>
      <c r="D319" s="189"/>
      <c r="E319" s="338">
        <f>[7]Sheet2!$I321</f>
        <v>14444888.25</v>
      </c>
      <c r="F319" s="189"/>
      <c r="G319" s="339"/>
      <c r="H319" s="33"/>
    </row>
    <row r="320" spans="1:8">
      <c r="A320" s="33"/>
      <c r="B320" s="94">
        <f t="shared" si="4"/>
        <v>313</v>
      </c>
      <c r="C320" s="337">
        <v>43229</v>
      </c>
      <c r="D320" s="189"/>
      <c r="E320" s="338">
        <f>[7]Sheet2!$I322</f>
        <v>14534610.25</v>
      </c>
      <c r="F320" s="189"/>
      <c r="G320" s="339"/>
      <c r="H320" s="33"/>
    </row>
    <row r="321" spans="1:8">
      <c r="A321" s="33"/>
      <c r="B321" s="94">
        <f t="shared" si="4"/>
        <v>314</v>
      </c>
      <c r="C321" s="337">
        <v>43230</v>
      </c>
      <c r="D321" s="189"/>
      <c r="E321" s="338">
        <f>[7]Sheet2!$I323</f>
        <v>15945828.539999999</v>
      </c>
      <c r="F321" s="189"/>
      <c r="G321" s="340"/>
      <c r="H321" s="33"/>
    </row>
    <row r="322" spans="1:8">
      <c r="A322" s="33"/>
      <c r="B322" s="94">
        <f t="shared" si="4"/>
        <v>315</v>
      </c>
      <c r="C322" s="337">
        <v>43231</v>
      </c>
      <c r="D322" s="189"/>
      <c r="E322" s="338">
        <f>[7]Sheet2!$I324</f>
        <v>15945828.539999999</v>
      </c>
      <c r="F322" s="189"/>
      <c r="G322" s="339"/>
      <c r="H322" s="33"/>
    </row>
    <row r="323" spans="1:8">
      <c r="A323" s="33"/>
      <c r="B323" s="94">
        <f t="shared" si="4"/>
        <v>316</v>
      </c>
      <c r="C323" s="337">
        <v>43232</v>
      </c>
      <c r="D323" s="189"/>
      <c r="E323" s="338">
        <f>[7]Sheet2!$I325</f>
        <v>15781174.91</v>
      </c>
      <c r="F323" s="189"/>
      <c r="G323" s="339"/>
      <c r="H323" s="33"/>
    </row>
    <row r="324" spans="1:8">
      <c r="A324" s="33"/>
      <c r="B324" s="94">
        <f t="shared" si="4"/>
        <v>317</v>
      </c>
      <c r="C324" s="337">
        <v>43233</v>
      </c>
      <c r="D324" s="189"/>
      <c r="E324" s="338">
        <f>[7]Sheet2!$I326</f>
        <v>15339709.57</v>
      </c>
      <c r="F324" s="189"/>
      <c r="G324" s="339"/>
      <c r="H324" s="33"/>
    </row>
    <row r="325" spans="1:8">
      <c r="A325" s="33"/>
      <c r="B325" s="94">
        <f t="shared" si="4"/>
        <v>318</v>
      </c>
      <c r="C325" s="337">
        <v>43234</v>
      </c>
      <c r="D325" s="189"/>
      <c r="E325" s="338">
        <f>[7]Sheet2!$I327</f>
        <v>15100277.880000001</v>
      </c>
      <c r="F325" s="189"/>
      <c r="G325" s="339"/>
      <c r="H325" s="33"/>
    </row>
    <row r="326" spans="1:8">
      <c r="A326" s="33"/>
      <c r="B326" s="94">
        <f t="shared" si="4"/>
        <v>319</v>
      </c>
      <c r="C326" s="337">
        <v>43235</v>
      </c>
      <c r="D326" s="189"/>
      <c r="E326" s="338">
        <f>[7]Sheet2!$I328</f>
        <v>14483741.68</v>
      </c>
      <c r="F326" s="189"/>
      <c r="G326" s="339"/>
      <c r="H326" s="33"/>
    </row>
    <row r="327" spans="1:8">
      <c r="A327" s="33"/>
      <c r="B327" s="94">
        <f t="shared" si="4"/>
        <v>320</v>
      </c>
      <c r="C327" s="337">
        <v>43236</v>
      </c>
      <c r="D327" s="189"/>
      <c r="E327" s="338">
        <f>[7]Sheet2!$I329</f>
        <v>14764480.49</v>
      </c>
      <c r="F327" s="189"/>
      <c r="G327" s="339"/>
      <c r="H327" s="33"/>
    </row>
    <row r="328" spans="1:8">
      <c r="A328" s="33"/>
      <c r="B328" s="94">
        <f t="shared" si="4"/>
        <v>321</v>
      </c>
      <c r="C328" s="337">
        <v>43237</v>
      </c>
      <c r="D328" s="189"/>
      <c r="E328" s="338">
        <f>[7]Sheet2!$I330</f>
        <v>14765909.58</v>
      </c>
      <c r="F328" s="189"/>
      <c r="G328" s="340"/>
      <c r="H328" s="33"/>
    </row>
    <row r="329" spans="1:8">
      <c r="A329" s="33"/>
      <c r="B329" s="94">
        <f t="shared" ref="B329:B372" si="5">B328+1</f>
        <v>322</v>
      </c>
      <c r="C329" s="337">
        <v>43238</v>
      </c>
      <c r="D329" s="189"/>
      <c r="E329" s="338">
        <f>[7]Sheet2!$I331</f>
        <v>14765909.58</v>
      </c>
      <c r="F329" s="189"/>
      <c r="G329" s="339"/>
      <c r="H329" s="33"/>
    </row>
    <row r="330" spans="1:8">
      <c r="A330" s="33"/>
      <c r="B330" s="94">
        <f t="shared" si="5"/>
        <v>323</v>
      </c>
      <c r="C330" s="337">
        <v>43239</v>
      </c>
      <c r="D330" s="189"/>
      <c r="E330" s="338">
        <f>[7]Sheet2!$I332</f>
        <v>14611415.539999999</v>
      </c>
      <c r="F330" s="189"/>
      <c r="G330" s="339"/>
      <c r="H330" s="33"/>
    </row>
    <row r="331" spans="1:8">
      <c r="A331" s="33"/>
      <c r="B331" s="94">
        <f t="shared" si="5"/>
        <v>324</v>
      </c>
      <c r="C331" s="337">
        <v>43240</v>
      </c>
      <c r="D331" s="189"/>
      <c r="E331" s="338">
        <f>[7]Sheet2!$I333</f>
        <v>14253635.880000001</v>
      </c>
      <c r="F331" s="189"/>
      <c r="G331" s="339"/>
      <c r="H331" s="33"/>
    </row>
    <row r="332" spans="1:8">
      <c r="A332" s="33"/>
      <c r="B332" s="94">
        <f t="shared" si="5"/>
        <v>325</v>
      </c>
      <c r="C332" s="337">
        <v>43241</v>
      </c>
      <c r="D332" s="189"/>
      <c r="E332" s="338">
        <f>[7]Sheet2!$I334</f>
        <v>13876684.289999999</v>
      </c>
      <c r="F332" s="189"/>
      <c r="G332" s="339"/>
      <c r="H332" s="33"/>
    </row>
    <row r="333" spans="1:8">
      <c r="A333" s="33"/>
      <c r="B333" s="94">
        <f t="shared" si="5"/>
        <v>326</v>
      </c>
      <c r="C333" s="337">
        <v>43242</v>
      </c>
      <c r="D333" s="189"/>
      <c r="E333" s="338">
        <f>[7]Sheet2!$I335</f>
        <v>13953165.460000001</v>
      </c>
      <c r="F333" s="189"/>
      <c r="G333" s="339"/>
      <c r="H333" s="33"/>
    </row>
    <row r="334" spans="1:8">
      <c r="A334" s="33"/>
      <c r="B334" s="94">
        <f t="shared" si="5"/>
        <v>327</v>
      </c>
      <c r="C334" s="337">
        <v>43243</v>
      </c>
      <c r="D334" s="189"/>
      <c r="E334" s="338">
        <f>[7]Sheet2!$I336</f>
        <v>14221361.029999999</v>
      </c>
      <c r="F334" s="189"/>
      <c r="G334" s="339"/>
      <c r="H334" s="33"/>
    </row>
    <row r="335" spans="1:8">
      <c r="A335" s="33"/>
      <c r="B335" s="94">
        <f t="shared" si="5"/>
        <v>328</v>
      </c>
      <c r="C335" s="337">
        <v>43244</v>
      </c>
      <c r="D335" s="189"/>
      <c r="E335" s="338">
        <f>[7]Sheet2!$I337</f>
        <v>14221361.029999999</v>
      </c>
      <c r="F335" s="189"/>
      <c r="G335" s="340"/>
      <c r="H335" s="33"/>
    </row>
    <row r="336" spans="1:8">
      <c r="A336" s="33"/>
      <c r="B336" s="94">
        <f t="shared" si="5"/>
        <v>329</v>
      </c>
      <c r="C336" s="337">
        <v>43245</v>
      </c>
      <c r="D336" s="189"/>
      <c r="E336" s="338">
        <f>[7]Sheet2!$I338</f>
        <v>14221361.029999999</v>
      </c>
      <c r="F336" s="189"/>
      <c r="G336" s="339"/>
      <c r="H336" s="33"/>
    </row>
    <row r="337" spans="1:8">
      <c r="A337" s="33"/>
      <c r="B337" s="94">
        <f t="shared" si="5"/>
        <v>330</v>
      </c>
      <c r="C337" s="337">
        <v>43246</v>
      </c>
      <c r="D337" s="189"/>
      <c r="E337" s="338">
        <f>[7]Sheet2!$I339</f>
        <v>14221361.029999999</v>
      </c>
      <c r="F337" s="189"/>
      <c r="G337" s="339"/>
      <c r="H337" s="33"/>
    </row>
    <row r="338" spans="1:8">
      <c r="A338" s="33"/>
      <c r="B338" s="94">
        <f t="shared" si="5"/>
        <v>331</v>
      </c>
      <c r="C338" s="337">
        <v>43247</v>
      </c>
      <c r="D338" s="189"/>
      <c r="E338" s="338">
        <f>[7]Sheet2!$I340</f>
        <v>14145198.689999999</v>
      </c>
      <c r="F338" s="189"/>
      <c r="G338" s="339"/>
      <c r="H338" s="33"/>
    </row>
    <row r="339" spans="1:8">
      <c r="A339" s="33"/>
      <c r="B339" s="94">
        <f t="shared" si="5"/>
        <v>332</v>
      </c>
      <c r="C339" s="337">
        <v>43248</v>
      </c>
      <c r="D339" s="189"/>
      <c r="E339" s="338">
        <f>[7]Sheet2!$I341</f>
        <v>13127993.960000001</v>
      </c>
      <c r="F339" s="189"/>
      <c r="G339" s="339"/>
      <c r="H339" s="33"/>
    </row>
    <row r="340" spans="1:8">
      <c r="A340" s="33"/>
      <c r="B340" s="94">
        <f t="shared" si="5"/>
        <v>333</v>
      </c>
      <c r="C340" s="337">
        <v>43249</v>
      </c>
      <c r="D340" s="189"/>
      <c r="E340" s="338">
        <f>[7]Sheet2!$I342</f>
        <v>13056652.82</v>
      </c>
      <c r="F340" s="189"/>
      <c r="G340" s="339"/>
      <c r="H340" s="33"/>
    </row>
    <row r="341" spans="1:8">
      <c r="A341" s="33"/>
      <c r="B341" s="94">
        <f t="shared" si="5"/>
        <v>334</v>
      </c>
      <c r="C341" s="337">
        <v>43250</v>
      </c>
      <c r="D341" s="189"/>
      <c r="E341" s="338">
        <f>[7]Sheet2!$I343</f>
        <v>12624721.07</v>
      </c>
      <c r="F341" s="189"/>
      <c r="G341" s="339"/>
      <c r="H341" s="33"/>
    </row>
    <row r="342" spans="1:8">
      <c r="A342" s="33"/>
      <c r="B342" s="94">
        <f t="shared" si="5"/>
        <v>335</v>
      </c>
      <c r="C342" s="337">
        <v>43251</v>
      </c>
      <c r="D342" s="189"/>
      <c r="E342" s="338">
        <f>[7]Sheet2!$I344</f>
        <v>12112349.24</v>
      </c>
      <c r="F342" s="189"/>
      <c r="G342" s="340"/>
      <c r="H342" s="33"/>
    </row>
    <row r="343" spans="1:8">
      <c r="A343" s="33"/>
      <c r="B343" s="94">
        <f t="shared" si="5"/>
        <v>336</v>
      </c>
      <c r="C343" s="337">
        <v>43252</v>
      </c>
      <c r="D343" s="189"/>
      <c r="E343" s="338">
        <f>[7]Sheet2!$I345</f>
        <v>12112349.24</v>
      </c>
      <c r="F343" s="189"/>
      <c r="G343" s="339"/>
      <c r="H343" s="33"/>
    </row>
    <row r="344" spans="1:8">
      <c r="A344" s="33"/>
      <c r="B344" s="94">
        <f t="shared" si="5"/>
        <v>337</v>
      </c>
      <c r="C344" s="337">
        <v>43253</v>
      </c>
      <c r="D344" s="189"/>
      <c r="E344" s="338">
        <f>[7]Sheet2!$I346</f>
        <v>12007012.789999999</v>
      </c>
      <c r="F344" s="189"/>
      <c r="G344" s="339"/>
      <c r="H344" s="33"/>
    </row>
    <row r="345" spans="1:8">
      <c r="A345" s="33"/>
      <c r="B345" s="94">
        <f t="shared" si="5"/>
        <v>338</v>
      </c>
      <c r="C345" s="337">
        <v>43254</v>
      </c>
      <c r="D345" s="189"/>
      <c r="E345" s="338">
        <f>[7]Sheet2!$I347</f>
        <v>11176980.119999999</v>
      </c>
      <c r="F345" s="189"/>
      <c r="G345" s="339"/>
      <c r="H345" s="33"/>
    </row>
    <row r="346" spans="1:8">
      <c r="A346" s="33"/>
      <c r="B346" s="94">
        <f t="shared" si="5"/>
        <v>339</v>
      </c>
      <c r="C346" s="337">
        <v>43255</v>
      </c>
      <c r="D346" s="189"/>
      <c r="E346" s="338">
        <f>[7]Sheet2!$I348</f>
        <v>10879275.93</v>
      </c>
      <c r="F346" s="189"/>
      <c r="G346" s="339"/>
      <c r="H346" s="33"/>
    </row>
    <row r="347" spans="1:8">
      <c r="A347" s="33"/>
      <c r="B347" s="94">
        <f t="shared" si="5"/>
        <v>340</v>
      </c>
      <c r="C347" s="337">
        <v>43256</v>
      </c>
      <c r="D347" s="189"/>
      <c r="E347" s="338">
        <f>[7]Sheet2!$I349</f>
        <v>10407542.119999999</v>
      </c>
      <c r="F347" s="189"/>
      <c r="G347" s="339"/>
      <c r="H347" s="33"/>
    </row>
    <row r="348" spans="1:8">
      <c r="A348" s="33"/>
      <c r="B348" s="94">
        <f t="shared" si="5"/>
        <v>341</v>
      </c>
      <c r="C348" s="337">
        <v>43257</v>
      </c>
      <c r="D348" s="189"/>
      <c r="E348" s="338">
        <f>[7]Sheet2!$I350</f>
        <v>10120601.789999999</v>
      </c>
      <c r="F348" s="189"/>
      <c r="G348" s="339"/>
      <c r="H348" s="33"/>
    </row>
    <row r="349" spans="1:8">
      <c r="A349" s="33"/>
      <c r="B349" s="94">
        <f t="shared" si="5"/>
        <v>342</v>
      </c>
      <c r="C349" s="337">
        <v>43258</v>
      </c>
      <c r="D349" s="189"/>
      <c r="E349" s="338">
        <f>[7]Sheet2!$I351</f>
        <v>9738741.6400000006</v>
      </c>
      <c r="F349" s="189"/>
      <c r="G349" s="340"/>
      <c r="H349" s="33"/>
    </row>
    <row r="350" spans="1:8">
      <c r="A350" s="33"/>
      <c r="B350" s="94">
        <f t="shared" si="5"/>
        <v>343</v>
      </c>
      <c r="C350" s="337">
        <v>43259</v>
      </c>
      <c r="D350" s="189"/>
      <c r="E350" s="338">
        <f>[7]Sheet2!$I352</f>
        <v>9738741.6400000006</v>
      </c>
      <c r="F350" s="189"/>
      <c r="G350" s="339"/>
      <c r="H350" s="326"/>
    </row>
    <row r="351" spans="1:8">
      <c r="A351" s="33"/>
      <c r="B351" s="94">
        <f t="shared" si="5"/>
        <v>344</v>
      </c>
      <c r="C351" s="337">
        <v>43260</v>
      </c>
      <c r="D351" s="189"/>
      <c r="E351" s="338">
        <f>[7]Sheet2!$I353</f>
        <v>9663481.1799999997</v>
      </c>
      <c r="F351" s="189"/>
      <c r="G351" s="339"/>
      <c r="H351" s="326"/>
    </row>
    <row r="352" spans="1:8">
      <c r="A352" s="33"/>
      <c r="B352" s="94">
        <f t="shared" si="5"/>
        <v>345</v>
      </c>
      <c r="C352" s="337">
        <v>43261</v>
      </c>
      <c r="D352" s="189"/>
      <c r="E352" s="338">
        <f>[7]Sheet2!$I354</f>
        <v>9216800.0700000003</v>
      </c>
      <c r="F352" s="189"/>
      <c r="G352" s="339"/>
      <c r="H352" s="326"/>
    </row>
    <row r="353" spans="1:8">
      <c r="A353" s="33"/>
      <c r="B353" s="94">
        <f t="shared" si="5"/>
        <v>346</v>
      </c>
      <c r="C353" s="337">
        <v>43262</v>
      </c>
      <c r="D353" s="189"/>
      <c r="E353" s="338">
        <f>[7]Sheet2!$I355</f>
        <v>9085881.6899999995</v>
      </c>
      <c r="F353" s="189"/>
      <c r="G353" s="339"/>
      <c r="H353" s="326"/>
    </row>
    <row r="354" spans="1:8">
      <c r="A354" s="33"/>
      <c r="B354" s="94">
        <f t="shared" si="5"/>
        <v>347</v>
      </c>
      <c r="C354" s="337">
        <v>43263</v>
      </c>
      <c r="D354" s="189"/>
      <c r="E354" s="338">
        <f>[7]Sheet2!$I356</f>
        <v>9012772.4800000004</v>
      </c>
      <c r="F354" s="189"/>
      <c r="G354" s="339"/>
      <c r="H354" s="326"/>
    </row>
    <row r="355" spans="1:8">
      <c r="A355" s="33"/>
      <c r="B355" s="94">
        <f t="shared" si="5"/>
        <v>348</v>
      </c>
      <c r="C355" s="337">
        <v>43264</v>
      </c>
      <c r="D355" s="189"/>
      <c r="E355" s="338">
        <f>[7]Sheet2!$I357</f>
        <v>9125515.4199999999</v>
      </c>
      <c r="F355" s="189"/>
      <c r="G355" s="339"/>
      <c r="H355" s="326"/>
    </row>
    <row r="356" spans="1:8">
      <c r="A356" s="33"/>
      <c r="B356" s="94">
        <f t="shared" si="5"/>
        <v>349</v>
      </c>
      <c r="C356" s="337">
        <v>43265</v>
      </c>
      <c r="D356" s="189"/>
      <c r="E356" s="338">
        <f>[7]Sheet2!$I358</f>
        <v>9160766.3599999994</v>
      </c>
      <c r="F356" s="189"/>
      <c r="G356" s="340"/>
      <c r="H356" s="326"/>
    </row>
    <row r="357" spans="1:8">
      <c r="A357" s="33"/>
      <c r="B357" s="94">
        <f t="shared" si="5"/>
        <v>350</v>
      </c>
      <c r="C357" s="337">
        <v>43266</v>
      </c>
      <c r="D357" s="189"/>
      <c r="E357" s="338">
        <f>[7]Sheet2!$I359</f>
        <v>9160766.3599999994</v>
      </c>
      <c r="F357" s="189"/>
      <c r="G357" s="339"/>
      <c r="H357" s="326"/>
    </row>
    <row r="358" spans="1:8">
      <c r="A358" s="33"/>
      <c r="B358" s="94">
        <f t="shared" si="5"/>
        <v>351</v>
      </c>
      <c r="C358" s="337">
        <v>43267</v>
      </c>
      <c r="D358" s="189"/>
      <c r="E358" s="338">
        <f>[7]Sheet2!$I360</f>
        <v>9049816.6600000001</v>
      </c>
      <c r="F358" s="189"/>
      <c r="G358" s="339"/>
      <c r="H358" s="326"/>
    </row>
    <row r="359" spans="1:8">
      <c r="A359" s="33"/>
      <c r="B359" s="94">
        <f t="shared" si="5"/>
        <v>352</v>
      </c>
      <c r="C359" s="337">
        <v>43268</v>
      </c>
      <c r="D359" s="189"/>
      <c r="E359" s="338">
        <f>[7]Sheet2!$I361</f>
        <v>10374927.869999999</v>
      </c>
      <c r="F359" s="189"/>
      <c r="G359" s="339"/>
      <c r="H359" s="326"/>
    </row>
    <row r="360" spans="1:8">
      <c r="A360" s="33"/>
      <c r="B360" s="94">
        <f t="shared" si="5"/>
        <v>353</v>
      </c>
      <c r="C360" s="337">
        <v>43269</v>
      </c>
      <c r="D360" s="189"/>
      <c r="E360" s="338">
        <f>[7]Sheet2!$I362</f>
        <v>10631148.51</v>
      </c>
      <c r="F360" s="189"/>
      <c r="G360" s="339"/>
      <c r="H360" s="326"/>
    </row>
    <row r="361" spans="1:8">
      <c r="A361" s="33"/>
      <c r="B361" s="94">
        <f t="shared" si="5"/>
        <v>354</v>
      </c>
      <c r="C361" s="337">
        <v>43270</v>
      </c>
      <c r="D361" s="189"/>
      <c r="E361" s="338">
        <f>[7]Sheet2!$I363</f>
        <v>10841831.26</v>
      </c>
      <c r="F361" s="189"/>
      <c r="G361" s="339"/>
      <c r="H361" s="326"/>
    </row>
    <row r="362" spans="1:8">
      <c r="A362" s="33"/>
      <c r="B362" s="94">
        <f t="shared" si="5"/>
        <v>355</v>
      </c>
      <c r="C362" s="337">
        <v>43271</v>
      </c>
      <c r="D362" s="189"/>
      <c r="E362" s="338">
        <f>[7]Sheet2!$I364</f>
        <v>10994763.73</v>
      </c>
      <c r="F362" s="189"/>
      <c r="G362" s="339"/>
      <c r="H362" s="326"/>
    </row>
    <row r="363" spans="1:8">
      <c r="A363" s="33"/>
      <c r="B363" s="94">
        <f t="shared" si="5"/>
        <v>356</v>
      </c>
      <c r="C363" s="337">
        <v>43272</v>
      </c>
      <c r="D363" s="189"/>
      <c r="E363" s="338">
        <f>[7]Sheet2!$I365</f>
        <v>10745108.789999999</v>
      </c>
      <c r="F363" s="189"/>
      <c r="G363" s="340"/>
      <c r="H363" s="326"/>
    </row>
    <row r="364" spans="1:8">
      <c r="A364" s="33"/>
      <c r="B364" s="94">
        <f t="shared" si="5"/>
        <v>357</v>
      </c>
      <c r="C364" s="337">
        <v>43273</v>
      </c>
      <c r="D364" s="189"/>
      <c r="E364" s="338">
        <f>[7]Sheet2!$I366</f>
        <v>10745108.789999999</v>
      </c>
      <c r="F364" s="189"/>
      <c r="G364" s="339"/>
      <c r="H364" s="326"/>
    </row>
    <row r="365" spans="1:8">
      <c r="A365" s="33"/>
      <c r="B365" s="94">
        <f t="shared" si="5"/>
        <v>358</v>
      </c>
      <c r="C365" s="337">
        <v>43274</v>
      </c>
      <c r="D365" s="189"/>
      <c r="E365" s="338">
        <f>[7]Sheet2!$I367</f>
        <v>10669842.699999999</v>
      </c>
      <c r="F365" s="189"/>
      <c r="G365" s="339"/>
      <c r="H365" s="326"/>
    </row>
    <row r="366" spans="1:8">
      <c r="A366" s="33"/>
      <c r="B366" s="94">
        <f t="shared" si="5"/>
        <v>359</v>
      </c>
      <c r="C366" s="337">
        <v>43275</v>
      </c>
      <c r="D366" s="189"/>
      <c r="E366" s="338">
        <f>[7]Sheet2!$I368</f>
        <v>10507297.17</v>
      </c>
      <c r="F366" s="189"/>
      <c r="G366" s="339"/>
      <c r="H366" s="33"/>
    </row>
    <row r="367" spans="1:8">
      <c r="A367" s="33"/>
      <c r="B367" s="94">
        <f t="shared" si="5"/>
        <v>360</v>
      </c>
      <c r="C367" s="337">
        <v>43276</v>
      </c>
      <c r="D367" s="189"/>
      <c r="E367" s="338">
        <f>[7]Sheet2!$I369</f>
        <v>10496350.92</v>
      </c>
      <c r="F367" s="189"/>
      <c r="G367" s="339"/>
      <c r="H367" s="33"/>
    </row>
    <row r="368" spans="1:8">
      <c r="A368" s="33"/>
      <c r="B368" s="94">
        <f t="shared" si="5"/>
        <v>361</v>
      </c>
      <c r="C368" s="337">
        <v>43277</v>
      </c>
      <c r="D368" s="189"/>
      <c r="E368" s="338">
        <f>[7]Sheet2!$I370</f>
        <v>10543901.49</v>
      </c>
      <c r="F368" s="189"/>
      <c r="G368" s="339"/>
      <c r="H368" s="33"/>
    </row>
    <row r="369" spans="1:8">
      <c r="A369" s="33"/>
      <c r="B369" s="94">
        <f t="shared" si="5"/>
        <v>362</v>
      </c>
      <c r="C369" s="337">
        <v>43278</v>
      </c>
      <c r="D369" s="189"/>
      <c r="E369" s="338">
        <f>[7]Sheet2!$I371</f>
        <v>10540038.42</v>
      </c>
      <c r="F369" s="189"/>
      <c r="G369" s="339"/>
      <c r="H369" s="33"/>
    </row>
    <row r="370" spans="1:8">
      <c r="A370" s="33"/>
      <c r="B370" s="94">
        <f t="shared" si="5"/>
        <v>363</v>
      </c>
      <c r="C370" s="337">
        <v>43279</v>
      </c>
      <c r="D370" s="189"/>
      <c r="E370" s="338">
        <f>[7]Sheet2!$I372</f>
        <v>10364272.550000001</v>
      </c>
      <c r="F370" s="189"/>
      <c r="G370" s="340"/>
      <c r="H370" s="33"/>
    </row>
    <row r="371" spans="1:8">
      <c r="A371" s="33"/>
      <c r="B371" s="94">
        <f t="shared" si="5"/>
        <v>364</v>
      </c>
      <c r="C371" s="337">
        <v>43280</v>
      </c>
      <c r="D371" s="189"/>
      <c r="E371" s="338">
        <f>[7]Sheet2!$I373</f>
        <v>10315703.01</v>
      </c>
      <c r="F371" s="189"/>
      <c r="G371" s="339"/>
      <c r="H371" s="33"/>
    </row>
    <row r="372" spans="1:8">
      <c r="A372" s="33"/>
      <c r="B372" s="94">
        <f t="shared" si="5"/>
        <v>365</v>
      </c>
      <c r="C372" s="337">
        <v>43281</v>
      </c>
      <c r="D372" s="189"/>
      <c r="E372" s="338">
        <f>[7]Sheet2!$I374</f>
        <v>10272333.939999999</v>
      </c>
      <c r="F372" s="189"/>
      <c r="G372" s="339"/>
      <c r="H372" s="33"/>
    </row>
    <row r="373" spans="1:8">
      <c r="A373" s="33"/>
      <c r="B373" s="94">
        <v>366</v>
      </c>
      <c r="C373" s="93"/>
      <c r="D373" s="93"/>
      <c r="E373" s="100"/>
      <c r="F373" s="93"/>
      <c r="G373" s="33"/>
      <c r="H373" s="33"/>
    </row>
    <row r="374" spans="1:8">
      <c r="A374" s="33"/>
      <c r="B374" s="94">
        <v>367</v>
      </c>
      <c r="C374" s="93" t="s">
        <v>81</v>
      </c>
      <c r="D374" s="93"/>
      <c r="E374" s="100">
        <f>ROUND(SUM(E8:E372)/(365),2)</f>
        <v>12382825.26</v>
      </c>
      <c r="F374" s="93"/>
      <c r="G374" s="33"/>
      <c r="H374" s="33"/>
    </row>
    <row r="375" spans="1:8">
      <c r="A375" s="33"/>
      <c r="B375" s="94">
        <v>368</v>
      </c>
      <c r="C375" s="93"/>
      <c r="D375" s="93"/>
      <c r="E375" s="100"/>
      <c r="F375" s="93"/>
      <c r="G375" s="33"/>
      <c r="H375" s="33"/>
    </row>
    <row r="376" spans="1:8">
      <c r="A376" s="33"/>
      <c r="B376" s="94">
        <v>369</v>
      </c>
      <c r="C376" s="93" t="s">
        <v>234</v>
      </c>
      <c r="D376" s="93"/>
      <c r="E376" s="100">
        <f>-'WP 2-2'!O20</f>
        <v>194798643</v>
      </c>
      <c r="F376" s="93" t="s">
        <v>268</v>
      </c>
      <c r="G376" s="33"/>
      <c r="H376" s="33"/>
    </row>
    <row r="377" spans="1:8">
      <c r="A377" s="33"/>
      <c r="B377" s="94">
        <v>370</v>
      </c>
      <c r="C377" s="93" t="s">
        <v>235</v>
      </c>
      <c r="D377" s="93"/>
      <c r="E377" s="100">
        <f>ROUND(E376/365,2)</f>
        <v>533694.91</v>
      </c>
      <c r="F377" s="93"/>
      <c r="G377" s="33"/>
      <c r="H377" s="33"/>
    </row>
    <row r="378" spans="1:8">
      <c r="A378" s="33"/>
      <c r="B378" s="94">
        <v>371</v>
      </c>
      <c r="C378" s="93"/>
      <c r="D378" s="93"/>
      <c r="E378" s="100"/>
      <c r="F378" s="93"/>
      <c r="G378" s="33"/>
      <c r="H378" s="33"/>
    </row>
    <row r="379" spans="1:8">
      <c r="A379" s="33"/>
      <c r="B379" s="94">
        <v>372</v>
      </c>
      <c r="C379" s="93" t="s">
        <v>82</v>
      </c>
      <c r="D379" s="93"/>
      <c r="E379" s="100">
        <f>ROUND(E374/E377,2)</f>
        <v>23.2</v>
      </c>
      <c r="F379" s="93"/>
      <c r="G379" s="33"/>
      <c r="H379" s="33"/>
    </row>
    <row r="380" spans="1:8">
      <c r="A380" s="33"/>
      <c r="B380" s="33"/>
      <c r="C380" s="33"/>
      <c r="D380" s="33"/>
      <c r="E380" s="24"/>
      <c r="F380" s="33"/>
      <c r="G380" s="33"/>
      <c r="H380" s="33"/>
    </row>
    <row r="381" spans="1:8">
      <c r="A381" s="33"/>
      <c r="B381" s="33"/>
      <c r="C381" s="33"/>
      <c r="D381" s="33"/>
      <c r="E381" s="33"/>
      <c r="F381" s="33"/>
      <c r="G381" s="33"/>
      <c r="H381" s="33"/>
    </row>
    <row r="382" spans="1:8">
      <c r="A382" s="33"/>
      <c r="B382" s="33"/>
      <c r="C382" s="33"/>
      <c r="D382" s="33"/>
      <c r="E382" s="33"/>
      <c r="F382" s="33"/>
      <c r="G382" s="33"/>
      <c r="H382" s="33"/>
    </row>
  </sheetData>
  <phoneticPr fontId="9" type="noConversion"/>
  <printOptions horizontalCentered="1"/>
  <pageMargins left="0.95" right="0.5" top="1" bottom="0.5" header="0.5" footer="0.5"/>
  <pageSetup scale="70" orientation="landscape" horizontalDpi="300" vertic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6"/>
  <sheetViews>
    <sheetView zoomScaleNormal="100" zoomScaleSheetLayoutView="100" workbookViewId="0"/>
  </sheetViews>
  <sheetFormatPr defaultColWidth="8" defaultRowHeight="13.2"/>
  <cols>
    <col min="1" max="1" width="6.77734375" style="46" customWidth="1"/>
    <col min="2" max="2" width="31.6640625" style="46" customWidth="1"/>
    <col min="3" max="3" width="11.33203125" style="46" customWidth="1"/>
    <col min="4" max="7" width="13.77734375" style="46" bestFit="1" customWidth="1"/>
    <col min="8" max="10" width="14.77734375" style="46" bestFit="1" customWidth="1"/>
    <col min="11" max="13" width="13.77734375" style="46" bestFit="1" customWidth="1"/>
    <col min="14" max="14" width="11.33203125" style="46" customWidth="1"/>
    <col min="15" max="15" width="16.109375" style="46" customWidth="1"/>
    <col min="16" max="17" width="10.109375" style="46" bestFit="1" customWidth="1"/>
    <col min="18" max="18" width="11.109375" style="46" bestFit="1" customWidth="1"/>
    <col min="19" max="16384" width="8" style="46"/>
  </cols>
  <sheetData>
    <row r="1" spans="1:18" s="45" customFormat="1" ht="13.8">
      <c r="A1" s="155" t="str">
        <f>+'WP 2-1'!B1</f>
        <v>Atmos Energy Corporation-Kentucky</v>
      </c>
      <c r="B1" s="341"/>
      <c r="C1" s="341"/>
      <c r="D1" s="342"/>
      <c r="E1" s="341"/>
      <c r="F1" s="343"/>
      <c r="G1" s="344"/>
      <c r="H1" s="344"/>
      <c r="I1" s="344"/>
      <c r="J1" s="344"/>
      <c r="K1" s="344"/>
      <c r="L1" s="344"/>
      <c r="M1" s="344"/>
      <c r="N1" s="344"/>
      <c r="O1" s="345" t="s">
        <v>105</v>
      </c>
      <c r="P1" s="346"/>
      <c r="Q1" s="346"/>
      <c r="R1" s="346"/>
    </row>
    <row r="2" spans="1:18" s="45" customFormat="1" ht="13.8">
      <c r="A2" s="347" t="s">
        <v>223</v>
      </c>
      <c r="B2" s="343"/>
      <c r="C2" s="341"/>
      <c r="D2" s="342"/>
      <c r="E2" s="341"/>
      <c r="F2" s="341"/>
      <c r="G2" s="344"/>
      <c r="H2" s="344"/>
      <c r="I2" s="344"/>
      <c r="J2" s="344"/>
      <c r="K2" s="344"/>
      <c r="L2" s="344"/>
      <c r="M2" s="344"/>
      <c r="N2" s="344"/>
      <c r="O2" s="345"/>
      <c r="P2" s="346"/>
      <c r="Q2" s="346"/>
      <c r="R2" s="346"/>
    </row>
    <row r="3" spans="1:18" s="45" customFormat="1" ht="13.8">
      <c r="A3" s="347" t="str">
        <f>+'ATO-CWC2'!A4</f>
        <v>For the CWC Study Test Year Ended June 30, 2018</v>
      </c>
      <c r="B3" s="341"/>
      <c r="C3" s="341"/>
      <c r="D3" s="342"/>
      <c r="E3" s="341"/>
      <c r="F3" s="341"/>
      <c r="G3" s="344"/>
      <c r="H3" s="344"/>
      <c r="I3" s="344"/>
      <c r="J3" s="344"/>
      <c r="K3" s="344"/>
      <c r="L3" s="344"/>
      <c r="M3" s="344"/>
      <c r="N3" s="344"/>
      <c r="O3" s="345"/>
      <c r="P3" s="346"/>
      <c r="Q3" s="346"/>
      <c r="R3" s="346"/>
    </row>
    <row r="4" spans="1:18" s="45" customFormat="1" ht="13.8">
      <c r="A4" s="343"/>
      <c r="B4" s="343"/>
      <c r="C4" s="343"/>
      <c r="D4" s="343"/>
      <c r="E4" s="343"/>
      <c r="F4" s="343"/>
      <c r="G4" s="344"/>
      <c r="H4" s="344"/>
      <c r="I4" s="344"/>
      <c r="J4" s="344"/>
      <c r="K4" s="344"/>
      <c r="L4" s="344"/>
      <c r="M4" s="344"/>
      <c r="N4" s="344"/>
      <c r="O4" s="345"/>
      <c r="P4" s="346"/>
      <c r="Q4" s="346"/>
      <c r="R4" s="346"/>
    </row>
    <row r="5" spans="1:18" s="45" customFormat="1" ht="13.8">
      <c r="A5" s="345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6"/>
      <c r="Q5" s="346"/>
      <c r="R5" s="346"/>
    </row>
    <row r="6" spans="1:18" s="45" customFormat="1">
      <c r="A6" s="348" t="s">
        <v>175</v>
      </c>
      <c r="B6" s="348" t="s">
        <v>124</v>
      </c>
      <c r="C6" s="349">
        <v>42917</v>
      </c>
      <c r="D6" s="349">
        <v>42948</v>
      </c>
      <c r="E6" s="349">
        <v>42979</v>
      </c>
      <c r="F6" s="349">
        <v>43009</v>
      </c>
      <c r="G6" s="349">
        <v>43040</v>
      </c>
      <c r="H6" s="349">
        <v>43070</v>
      </c>
      <c r="I6" s="349">
        <v>43101</v>
      </c>
      <c r="J6" s="349">
        <v>43132</v>
      </c>
      <c r="K6" s="349">
        <v>43160</v>
      </c>
      <c r="L6" s="349">
        <v>43191</v>
      </c>
      <c r="M6" s="349">
        <v>43221</v>
      </c>
      <c r="N6" s="349">
        <v>43252</v>
      </c>
      <c r="O6" s="224" t="s">
        <v>141</v>
      </c>
      <c r="P6" s="346"/>
      <c r="Q6" s="346"/>
      <c r="R6" s="346"/>
    </row>
    <row r="7" spans="1:18">
      <c r="A7" s="350">
        <v>4800</v>
      </c>
      <c r="B7" s="95" t="s">
        <v>43</v>
      </c>
      <c r="C7" s="150">
        <f>+'[8]Summary Revenue'!B$33</f>
        <v>-3912521.84</v>
      </c>
      <c r="D7" s="150">
        <f>+'[8]Summary Revenue'!C$33</f>
        <v>-3911149.92</v>
      </c>
      <c r="E7" s="150">
        <f>+'[8]Summary Revenue'!D$33</f>
        <v>-4056094.6899999995</v>
      </c>
      <c r="F7" s="150">
        <f>+'[8]Summary Revenue'!E$33</f>
        <v>-4053405.99</v>
      </c>
      <c r="G7" s="150">
        <f>+'[8]Summary Revenue'!F$33</f>
        <v>-7728795.4500000011</v>
      </c>
      <c r="H7" s="150">
        <f>+'[8]Summary Revenue'!G$33</f>
        <v>-11997505.859999999</v>
      </c>
      <c r="I7" s="150">
        <f>+'[8]Summary Revenue'!H$33</f>
        <v>-18914907.850000001</v>
      </c>
      <c r="J7" s="150">
        <f>+'[8]Summary Revenue'!I$33</f>
        <v>-17207259.699999999</v>
      </c>
      <c r="K7" s="150">
        <f>+'[8]Summary Revenue'!J$33</f>
        <v>-12369455.85</v>
      </c>
      <c r="L7" s="150">
        <f>+'[8]Summary Revenue'!K$33</f>
        <v>-11018917.73</v>
      </c>
      <c r="M7" s="150">
        <f>+'[8]Summary Revenue'!L$33</f>
        <v>-6154175.7400000002</v>
      </c>
      <c r="N7" s="150">
        <f>+'[8]Summary Revenue'!M$33</f>
        <v>-3781326.5300000003</v>
      </c>
      <c r="O7" s="150">
        <f>SUM(C7:N7)</f>
        <v>-105105517.14999999</v>
      </c>
      <c r="P7" s="351"/>
      <c r="Q7" s="351"/>
      <c r="R7" s="351"/>
    </row>
    <row r="8" spans="1:18">
      <c r="A8" s="350">
        <v>4811</v>
      </c>
      <c r="B8" s="95" t="s">
        <v>203</v>
      </c>
      <c r="C8" s="150">
        <f>+'[8]Summary Revenue'!B$35</f>
        <v>-1734375.6</v>
      </c>
      <c r="D8" s="150">
        <f>+'[8]Summary Revenue'!C$35</f>
        <v>-1857062.48</v>
      </c>
      <c r="E8" s="150">
        <f>+'[8]Summary Revenue'!D$35</f>
        <v>-2143314.75</v>
      </c>
      <c r="F8" s="150">
        <f>+'[8]Summary Revenue'!E$35</f>
        <v>-2077847.2200000002</v>
      </c>
      <c r="G8" s="150">
        <f>+'[8]Summary Revenue'!F$35</f>
        <v>-3292933.4299999997</v>
      </c>
      <c r="H8" s="150">
        <f>+'[8]Summary Revenue'!G$35</f>
        <v>-4990853.47</v>
      </c>
      <c r="I8" s="150">
        <f>+'[8]Summary Revenue'!H$35</f>
        <v>-8086207.9299999997</v>
      </c>
      <c r="J8" s="150">
        <f>+'[8]Summary Revenue'!I$35</f>
        <v>-7415174.7999999998</v>
      </c>
      <c r="K8" s="150">
        <f>+'[8]Summary Revenue'!J$35</f>
        <v>-5130721.6900000004</v>
      </c>
      <c r="L8" s="150">
        <f>+'[8]Summary Revenue'!K$35</f>
        <v>-4548594.92</v>
      </c>
      <c r="M8" s="150">
        <f>+'[8]Summary Revenue'!L$35</f>
        <v>-2633468.48</v>
      </c>
      <c r="N8" s="150">
        <f>+'[8]Summary Revenue'!M$35</f>
        <v>-1707133.54</v>
      </c>
      <c r="O8" s="150">
        <f t="shared" ref="O8:O19" si="0">SUM(C8:N8)</f>
        <v>-45617688.309999995</v>
      </c>
      <c r="P8" s="351"/>
      <c r="Q8" s="351"/>
      <c r="R8" s="351"/>
    </row>
    <row r="9" spans="1:18">
      <c r="A9" s="350">
        <v>4812</v>
      </c>
      <c r="B9" s="95" t="s">
        <v>204</v>
      </c>
      <c r="C9" s="150">
        <f>+'[8]Summary Revenue'!B$36</f>
        <v>-212760.40000000002</v>
      </c>
      <c r="D9" s="150">
        <f>+'[8]Summary Revenue'!C$36</f>
        <v>-235589.72999999998</v>
      </c>
      <c r="E9" s="150">
        <f>+'[8]Summary Revenue'!D$36</f>
        <v>-231267.35000000003</v>
      </c>
      <c r="F9" s="150">
        <f>+'[8]Summary Revenue'!E$36</f>
        <v>-292940.27999999997</v>
      </c>
      <c r="G9" s="150">
        <f>+'[8]Summary Revenue'!F$36</f>
        <v>-367965.44</v>
      </c>
      <c r="H9" s="150">
        <f>+'[8]Summary Revenue'!G$36</f>
        <v>-486520.62000000005</v>
      </c>
      <c r="I9" s="150">
        <f>+'[8]Summary Revenue'!H$36</f>
        <v>-973706.71000000008</v>
      </c>
      <c r="J9" s="150">
        <f>+'[8]Summary Revenue'!I$36</f>
        <v>-1334353.76</v>
      </c>
      <c r="K9" s="150">
        <f>+'[8]Summary Revenue'!J$36</f>
        <v>-899110.9</v>
      </c>
      <c r="L9" s="150">
        <f>+'[8]Summary Revenue'!K$36</f>
        <v>-594159.12999999989</v>
      </c>
      <c r="M9" s="150">
        <f>+'[8]Summary Revenue'!L$36</f>
        <v>-355282.98</v>
      </c>
      <c r="N9" s="150">
        <f>+'[8]Summary Revenue'!M$36</f>
        <v>-174114.03</v>
      </c>
      <c r="O9" s="150">
        <f t="shared" si="0"/>
        <v>-6157771.330000001</v>
      </c>
      <c r="P9" s="351"/>
      <c r="Q9" s="351"/>
      <c r="R9" s="351"/>
    </row>
    <row r="10" spans="1:18">
      <c r="A10" s="350">
        <v>4820</v>
      </c>
      <c r="B10" s="95" t="s">
        <v>205</v>
      </c>
      <c r="C10" s="150">
        <f>+'[8]Summary Revenue'!B$39</f>
        <v>-216697.01</v>
      </c>
      <c r="D10" s="150">
        <f>+'[8]Summary Revenue'!C$39</f>
        <v>-235765.87999999998</v>
      </c>
      <c r="E10" s="150">
        <f>+'[8]Summary Revenue'!D$39</f>
        <v>-231291.71</v>
      </c>
      <c r="F10" s="150">
        <f>+'[8]Summary Revenue'!E$39</f>
        <v>-274326.17</v>
      </c>
      <c r="G10" s="150">
        <f>+'[8]Summary Revenue'!F$39</f>
        <v>-526757.1</v>
      </c>
      <c r="H10" s="150">
        <f>+'[8]Summary Revenue'!G$39</f>
        <v>-844602.64</v>
      </c>
      <c r="I10" s="150">
        <f>+'[8]Summary Revenue'!H$39</f>
        <v>-1354829.99</v>
      </c>
      <c r="J10" s="150">
        <f>+'[8]Summary Revenue'!I$39</f>
        <v>-1331272.1100000001</v>
      </c>
      <c r="K10" s="150">
        <f>+'[8]Summary Revenue'!J$39</f>
        <v>-872594.26</v>
      </c>
      <c r="L10" s="150">
        <f>+'[8]Summary Revenue'!K$39</f>
        <v>-783701.12</v>
      </c>
      <c r="M10" s="150">
        <f>+'[8]Summary Revenue'!L$39</f>
        <v>-441272.28000000009</v>
      </c>
      <c r="N10" s="150">
        <f>+'[8]Summary Revenue'!M$39</f>
        <v>-251739.36</v>
      </c>
      <c r="O10" s="150">
        <f t="shared" si="0"/>
        <v>-7364849.6300000008</v>
      </c>
      <c r="P10" s="351"/>
      <c r="Q10" s="351"/>
      <c r="R10" s="351"/>
    </row>
    <row r="11" spans="1:18">
      <c r="A11" s="350">
        <v>4870</v>
      </c>
      <c r="B11" s="95" t="s">
        <v>169</v>
      </c>
      <c r="C11" s="150">
        <f>+'[8]Summary Revenue'!B$41</f>
        <v>-49237.84</v>
      </c>
      <c r="D11" s="150">
        <f>+'[8]Summary Revenue'!C$41</f>
        <v>-67375.86</v>
      </c>
      <c r="E11" s="150">
        <f>+'[8]Summary Revenue'!D$41</f>
        <v>-42564.160000000003</v>
      </c>
      <c r="F11" s="150">
        <f>+'[8]Summary Revenue'!E$41</f>
        <v>-57504.18</v>
      </c>
      <c r="G11" s="150">
        <f>+'[8]Summary Revenue'!F$41</f>
        <v>-63836.83</v>
      </c>
      <c r="H11" s="150">
        <f>+'[8]Summary Revenue'!G$41</f>
        <v>-107575.07</v>
      </c>
      <c r="I11" s="150">
        <f>+'[8]Summary Revenue'!H$41</f>
        <v>-192879.14</v>
      </c>
      <c r="J11" s="150">
        <f>+'[8]Summary Revenue'!I$41</f>
        <v>-230566.08</v>
      </c>
      <c r="K11" s="150">
        <f>+'[8]Summary Revenue'!J$41</f>
        <v>-230342.12</v>
      </c>
      <c r="L11" s="150">
        <f>+'[8]Summary Revenue'!K$41</f>
        <v>-151214.99</v>
      </c>
      <c r="M11" s="150">
        <f>+'[8]Summary Revenue'!L$41</f>
        <v>-139652.79999999999</v>
      </c>
      <c r="N11" s="150">
        <f>+'[8]Summary Revenue'!M$41</f>
        <v>-59470.85</v>
      </c>
      <c r="O11" s="150">
        <f t="shared" si="0"/>
        <v>-1392219.9200000002</v>
      </c>
      <c r="P11" s="351"/>
      <c r="Q11" s="351"/>
      <c r="R11" s="351"/>
    </row>
    <row r="12" spans="1:18">
      <c r="A12" s="350">
        <v>4880</v>
      </c>
      <c r="B12" s="95" t="s">
        <v>170</v>
      </c>
      <c r="C12" s="150">
        <f>+'[8]Summary Revenue'!B$42</f>
        <v>-45000</v>
      </c>
      <c r="D12" s="150">
        <f>+'[8]Summary Revenue'!C$42</f>
        <v>-56467.45</v>
      </c>
      <c r="E12" s="150">
        <f>+'[8]Summary Revenue'!D$42</f>
        <v>-56889.55</v>
      </c>
      <c r="F12" s="150">
        <f>+'[8]Summary Revenue'!E$42</f>
        <v>-113182</v>
      </c>
      <c r="G12" s="150">
        <f>+'[8]Summary Revenue'!F$42</f>
        <v>-111321</v>
      </c>
      <c r="H12" s="150">
        <f>+'[8]Summary Revenue'!G$42</f>
        <v>-70489</v>
      </c>
      <c r="I12" s="150">
        <f>+'[8]Summary Revenue'!H$42</f>
        <v>-59320</v>
      </c>
      <c r="J12" s="150">
        <f>+'[8]Summary Revenue'!I$42</f>
        <v>-48866</v>
      </c>
      <c r="K12" s="150">
        <f>+'[8]Summary Revenue'!J$42</f>
        <v>-64491</v>
      </c>
      <c r="L12" s="150">
        <f>+'[8]Summary Revenue'!K$42</f>
        <v>-54927</v>
      </c>
      <c r="M12" s="150">
        <f>+'[8]Summary Revenue'!L$42</f>
        <v>-49757</v>
      </c>
      <c r="N12" s="150">
        <f>+'[8]Summary Revenue'!M$42</f>
        <v>-54928</v>
      </c>
      <c r="O12" s="150">
        <f t="shared" si="0"/>
        <v>-785638</v>
      </c>
      <c r="P12" s="351"/>
      <c r="Q12" s="351"/>
      <c r="R12" s="351"/>
    </row>
    <row r="13" spans="1:18">
      <c r="A13" s="350">
        <v>4893</v>
      </c>
      <c r="B13" s="95" t="s">
        <v>186</v>
      </c>
      <c r="C13" s="150">
        <f>+'[8]Summary Revenue'!B$43</f>
        <v>-1182276.5799999998</v>
      </c>
      <c r="D13" s="150">
        <f>+'[8]Summary Revenue'!C$43</f>
        <v>-1275238.4100000001</v>
      </c>
      <c r="E13" s="150">
        <f>+'[8]Summary Revenue'!D$43</f>
        <v>-1291704.83</v>
      </c>
      <c r="F13" s="150">
        <f>+'[8]Summary Revenue'!E$43</f>
        <v>-1481953.72</v>
      </c>
      <c r="G13" s="150">
        <f>+'[8]Summary Revenue'!F$43</f>
        <v>-1653314.1</v>
      </c>
      <c r="H13" s="150">
        <f>+'[8]Summary Revenue'!G$43</f>
        <v>-1852334.3900000001</v>
      </c>
      <c r="I13" s="150">
        <f>+'[8]Summary Revenue'!H$43</f>
        <v>-2135654.7199999997</v>
      </c>
      <c r="J13" s="150">
        <f>+'[8]Summary Revenue'!I$43</f>
        <v>-1772397.93</v>
      </c>
      <c r="K13" s="150">
        <f>+'[8]Summary Revenue'!J$43</f>
        <v>-1770851.04</v>
      </c>
      <c r="L13" s="150">
        <f>+'[8]Summary Revenue'!K$43</f>
        <v>-1589667.64</v>
      </c>
      <c r="M13" s="150">
        <f>+'[8]Summary Revenue'!L$43</f>
        <v>-1412282.73</v>
      </c>
      <c r="N13" s="150">
        <f>+'[8]Summary Revenue'!M$43</f>
        <v>-1232115.18</v>
      </c>
      <c r="O13" s="150">
        <f t="shared" si="0"/>
        <v>-18649791.27</v>
      </c>
      <c r="P13" s="351"/>
      <c r="Q13" s="351"/>
      <c r="R13" s="351"/>
    </row>
    <row r="14" spans="1:18">
      <c r="A14" s="350">
        <v>4895</v>
      </c>
      <c r="B14" s="95" t="s">
        <v>171</v>
      </c>
      <c r="C14" s="150">
        <v>0</v>
      </c>
      <c r="D14" s="150">
        <v>0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f t="shared" si="0"/>
        <v>0</v>
      </c>
      <c r="P14" s="351"/>
      <c r="Q14" s="351"/>
      <c r="R14" s="351"/>
    </row>
    <row r="15" spans="1:18">
      <c r="A15" s="350">
        <v>4896</v>
      </c>
      <c r="B15" s="95" t="s">
        <v>172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f t="shared" si="0"/>
        <v>0</v>
      </c>
      <c r="P15" s="351"/>
      <c r="Q15" s="351"/>
      <c r="R15" s="351"/>
    </row>
    <row r="16" spans="1:18">
      <c r="A16" s="350">
        <v>4930</v>
      </c>
      <c r="B16" s="95" t="s">
        <v>174</v>
      </c>
      <c r="C16" s="150">
        <v>0</v>
      </c>
      <c r="D16" s="150">
        <v>0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f t="shared" si="0"/>
        <v>0</v>
      </c>
      <c r="P16" s="351"/>
      <c r="Q16" s="351"/>
      <c r="R16" s="351"/>
    </row>
    <row r="17" spans="1:18">
      <c r="A17" s="350">
        <v>4950</v>
      </c>
      <c r="B17" s="95" t="s">
        <v>44</v>
      </c>
      <c r="C17" s="150">
        <v>0</v>
      </c>
      <c r="D17" s="150">
        <v>0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f t="shared" si="0"/>
        <v>0</v>
      </c>
      <c r="P17" s="351"/>
      <c r="Q17" s="351"/>
      <c r="R17" s="351"/>
    </row>
    <row r="18" spans="1:18" ht="13.8">
      <c r="A18" s="352" t="s">
        <v>173</v>
      </c>
      <c r="B18" s="95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3">
        <f>SUM(O7:O17)</f>
        <v>-185073475.60999998</v>
      </c>
      <c r="P18" s="353"/>
      <c r="Q18" s="351"/>
      <c r="R18" s="351"/>
    </row>
    <row r="19" spans="1:18" ht="13.8">
      <c r="A19" s="352"/>
      <c r="B19" s="95" t="s">
        <v>187</v>
      </c>
      <c r="C19" s="150">
        <f>-[9]Summary!B$10</f>
        <v>-395781.82</v>
      </c>
      <c r="D19" s="150">
        <f>-[9]Summary!C$10</f>
        <v>-398815.44</v>
      </c>
      <c r="E19" s="150">
        <f>-[9]Summary!D$10</f>
        <v>-412447.1</v>
      </c>
      <c r="F19" s="150">
        <f>-[9]Summary!E$10</f>
        <v>-436521.93000000005</v>
      </c>
      <c r="G19" s="150">
        <f>-[9]Summary!F$10</f>
        <v>-714990.13</v>
      </c>
      <c r="H19" s="150">
        <f>-[9]Summary!G$10</f>
        <v>-1058025.29</v>
      </c>
      <c r="I19" s="150">
        <f>-[9]Summary!H$10</f>
        <v>-1651587.3599999999</v>
      </c>
      <c r="J19" s="150">
        <f>-[9]Summary!I$10</f>
        <v>-1576525.91</v>
      </c>
      <c r="K19" s="150">
        <f>-[9]Summary!J$10</f>
        <v>-1119701.78</v>
      </c>
      <c r="L19" s="150">
        <f>-[9]Summary!K$10</f>
        <v>-974709.90999999992</v>
      </c>
      <c r="M19" s="150">
        <f>-[9]Summary!L$10</f>
        <v>-595674.91999999993</v>
      </c>
      <c r="N19" s="150">
        <f>-[9]Summary!M$10</f>
        <v>-390385.8</v>
      </c>
      <c r="O19" s="150">
        <f t="shared" si="0"/>
        <v>-9725167.3900000006</v>
      </c>
      <c r="P19" s="353"/>
      <c r="Q19" s="351"/>
      <c r="R19" s="351"/>
    </row>
    <row r="20" spans="1:18" ht="13.8">
      <c r="A20" s="352" t="s">
        <v>188</v>
      </c>
      <c r="B20" s="95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284">
        <f>+O19+O18</f>
        <v>-194798643</v>
      </c>
      <c r="P20" s="353"/>
      <c r="Q20" s="351"/>
      <c r="R20" s="351"/>
    </row>
    <row r="21" spans="1:18" ht="13.8">
      <c r="A21" s="352"/>
      <c r="B21" s="95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285"/>
      <c r="P21" s="353"/>
      <c r="Q21" s="351"/>
      <c r="R21" s="351"/>
    </row>
    <row r="22" spans="1:18">
      <c r="A22" s="350">
        <v>4805</v>
      </c>
      <c r="B22" s="95" t="s">
        <v>165</v>
      </c>
      <c r="C22" s="150">
        <f>+'[8]Summary Revenue'!B$34</f>
        <v>85111.75</v>
      </c>
      <c r="D22" s="150">
        <f>+'[8]Summary Revenue'!C$34</f>
        <v>-22429.25</v>
      </c>
      <c r="E22" s="150">
        <f>+'[8]Summary Revenue'!D$34</f>
        <v>37437</v>
      </c>
      <c r="F22" s="150">
        <f>+'[8]Summary Revenue'!E$34</f>
        <v>-1732244.94</v>
      </c>
      <c r="G22" s="150">
        <f>+'[8]Summary Revenue'!F$34</f>
        <v>-2209700.5299999998</v>
      </c>
      <c r="H22" s="150">
        <f>+'[8]Summary Revenue'!G$34</f>
        <v>-3104256.88</v>
      </c>
      <c r="I22" s="150">
        <f>+'[8]Summary Revenue'!H$34</f>
        <v>405968.1</v>
      </c>
      <c r="J22" s="150">
        <f>+'[8]Summary Revenue'!I$34</f>
        <v>3377819.57</v>
      </c>
      <c r="K22" s="150">
        <f>+'[8]Summary Revenue'!J$34</f>
        <v>-677729.4</v>
      </c>
      <c r="L22" s="150">
        <f>+'[8]Summary Revenue'!K$34</f>
        <v>1794375.08</v>
      </c>
      <c r="M22" s="150">
        <f>+'[8]Summary Revenue'!L$34</f>
        <v>1963448</v>
      </c>
      <c r="N22" s="150">
        <f>+'[8]Summary Revenue'!M$34</f>
        <v>45375</v>
      </c>
      <c r="O22" s="150">
        <f>SUM(C22:N22)</f>
        <v>-36826.5</v>
      </c>
      <c r="P22" s="351"/>
      <c r="Q22" s="351"/>
      <c r="R22" s="351"/>
    </row>
    <row r="23" spans="1:18">
      <c r="A23" s="350">
        <v>4815</v>
      </c>
      <c r="B23" s="95" t="s">
        <v>167</v>
      </c>
      <c r="C23" s="150">
        <f>+'[8]Summary Revenue'!B$37</f>
        <v>-4160.5</v>
      </c>
      <c r="D23" s="150">
        <f>+'[8]Summary Revenue'!C$37</f>
        <v>-91081.5</v>
      </c>
      <c r="E23" s="150">
        <f>+'[8]Summary Revenue'!D$37</f>
        <v>-23863</v>
      </c>
      <c r="F23" s="150">
        <f>+'[8]Summary Revenue'!E$37</f>
        <v>-346070.52</v>
      </c>
      <c r="G23" s="150">
        <f>+'[8]Summary Revenue'!F$37</f>
        <v>-931188.41</v>
      </c>
      <c r="H23" s="150">
        <f>+'[8]Summary Revenue'!G$37</f>
        <v>-1370307.44</v>
      </c>
      <c r="I23" s="150">
        <f>+'[8]Summary Revenue'!H$37</f>
        <v>87594.73</v>
      </c>
      <c r="J23" s="150">
        <f>+'[8]Summary Revenue'!I$37</f>
        <v>1449165.56</v>
      </c>
      <c r="K23" s="150">
        <f>+'[8]Summary Revenue'!J$37</f>
        <v>-170765.7</v>
      </c>
      <c r="L23" s="150">
        <f>+'[8]Summary Revenue'!K$37</f>
        <v>667416.28</v>
      </c>
      <c r="M23" s="150">
        <f>+'[8]Summary Revenue'!L$37</f>
        <v>568707</v>
      </c>
      <c r="N23" s="150">
        <f>+'[8]Summary Revenue'!M$37</f>
        <v>44232</v>
      </c>
      <c r="O23" s="150">
        <f>SUM(C23:N23)</f>
        <v>-120321.5</v>
      </c>
      <c r="P23" s="351"/>
      <c r="Q23" s="351"/>
      <c r="R23" s="351"/>
    </row>
    <row r="24" spans="1:18">
      <c r="A24" s="350">
        <v>4816</v>
      </c>
      <c r="B24" s="95" t="s">
        <v>166</v>
      </c>
      <c r="C24" s="150">
        <f>+'[8]Summary Revenue'!B$38</f>
        <v>27342.12</v>
      </c>
      <c r="D24" s="150">
        <f>+'[8]Summary Revenue'!C$38</f>
        <v>-8621.2899999999991</v>
      </c>
      <c r="E24" s="150">
        <f>+'[8]Summary Revenue'!D$38</f>
        <v>275.56</v>
      </c>
      <c r="F24" s="150">
        <f>+'[8]Summary Revenue'!E$38</f>
        <v>8285.49</v>
      </c>
      <c r="G24" s="150">
        <f>+'[8]Summary Revenue'!F$38</f>
        <v>-40835.480000000003</v>
      </c>
      <c r="H24" s="150">
        <f>+'[8]Summary Revenue'!G$38</f>
        <v>-124350.78</v>
      </c>
      <c r="I24" s="150">
        <f>+'[8]Summary Revenue'!H$38</f>
        <v>-505592.3</v>
      </c>
      <c r="J24" s="150">
        <f>+'[8]Summary Revenue'!I$38</f>
        <v>248260.24000000002</v>
      </c>
      <c r="K24" s="150">
        <f>+'[8]Summary Revenue'!J$38</f>
        <v>260988.22</v>
      </c>
      <c r="L24" s="150">
        <f>+'[8]Summary Revenue'!K$38</f>
        <v>70106.89</v>
      </c>
      <c r="M24" s="150">
        <f>+'[8]Summary Revenue'!L$38</f>
        <v>48981.37</v>
      </c>
      <c r="N24" s="150">
        <f>+'[8]Summary Revenue'!M$38</f>
        <v>80943.959999999992</v>
      </c>
      <c r="O24" s="150">
        <f>SUM(C24:N24)</f>
        <v>65784.000000000058</v>
      </c>
      <c r="P24" s="351"/>
      <c r="Q24" s="351"/>
      <c r="R24" s="351"/>
    </row>
    <row r="25" spans="1:18">
      <c r="A25" s="350">
        <v>4825</v>
      </c>
      <c r="B25" s="95" t="s">
        <v>168</v>
      </c>
      <c r="C25" s="150">
        <f>+'[8]Summary Revenue'!B$40</f>
        <v>7033</v>
      </c>
      <c r="D25" s="150">
        <f>+'[8]Summary Revenue'!C$40</f>
        <v>-13856</v>
      </c>
      <c r="E25" s="150">
        <f>+'[8]Summary Revenue'!D$40</f>
        <v>15695</v>
      </c>
      <c r="F25" s="150">
        <f>+'[8]Summary Revenue'!E$40</f>
        <v>-185527.91</v>
      </c>
      <c r="G25" s="150">
        <f>+'[8]Summary Revenue'!F$40</f>
        <v>-165179.07999999999</v>
      </c>
      <c r="H25" s="150">
        <f>+'[8]Summary Revenue'!G$40</f>
        <v>-271690.21999999997</v>
      </c>
      <c r="I25" s="150">
        <f>+'[8]Summary Revenue'!H$40</f>
        <v>20773.28</v>
      </c>
      <c r="J25" s="150">
        <f>+'[8]Summary Revenue'!I$40</f>
        <v>303343.87</v>
      </c>
      <c r="K25" s="150">
        <f>+'[8]Summary Revenue'!J$40</f>
        <v>-75991.209999999992</v>
      </c>
      <c r="L25" s="150">
        <f>+'[8]Summary Revenue'!K$40</f>
        <v>96466.27</v>
      </c>
      <c r="M25" s="150">
        <f>+'[8]Summary Revenue'!L$40</f>
        <v>221124</v>
      </c>
      <c r="N25" s="150">
        <f>+'[8]Summary Revenue'!M$40</f>
        <v>6068</v>
      </c>
      <c r="O25" s="150">
        <f>SUM(C25:N25)</f>
        <v>-41740.999999999884</v>
      </c>
      <c r="P25" s="351"/>
      <c r="Q25" s="351"/>
      <c r="R25" s="351"/>
    </row>
    <row r="26" spans="1:18">
      <c r="A26" s="350">
        <v>4960</v>
      </c>
      <c r="B26" s="95" t="s">
        <v>260</v>
      </c>
      <c r="C26" s="150">
        <f>+'[8]Summary Revenue'!B$44</f>
        <v>0</v>
      </c>
      <c r="D26" s="150">
        <f>+'[8]Summary Revenue'!C$44</f>
        <v>0</v>
      </c>
      <c r="E26" s="150">
        <f>+'[8]Summary Revenue'!D$44</f>
        <v>0</v>
      </c>
      <c r="F26" s="150">
        <f>+'[8]Summary Revenue'!E$44</f>
        <v>0</v>
      </c>
      <c r="G26" s="150">
        <f>+'[8]Summary Revenue'!F$44</f>
        <v>0</v>
      </c>
      <c r="H26" s="150">
        <f>+'[8]Summary Revenue'!G$44</f>
        <v>0</v>
      </c>
      <c r="I26" s="150">
        <f>+'[8]Summary Revenue'!H$44</f>
        <v>651059</v>
      </c>
      <c r="J26" s="150">
        <f>+'[8]Summary Revenue'!I$44</f>
        <v>688493</v>
      </c>
      <c r="K26" s="150">
        <f>+'[8]Summary Revenue'!J$44</f>
        <v>452336</v>
      </c>
      <c r="L26" s="150">
        <f>+'[8]Summary Revenue'!K$44</f>
        <v>0</v>
      </c>
      <c r="M26" s="150">
        <f>+'[8]Summary Revenue'!L$44</f>
        <v>0</v>
      </c>
      <c r="N26" s="150">
        <f>+'[8]Summary Revenue'!M$44</f>
        <v>0</v>
      </c>
      <c r="O26" s="150">
        <f>SUM(C26:N26)</f>
        <v>1791888</v>
      </c>
      <c r="P26" s="351"/>
      <c r="Q26" s="351"/>
      <c r="R26" s="351"/>
    </row>
    <row r="27" spans="1:18">
      <c r="A27" s="354" t="s">
        <v>164</v>
      </c>
      <c r="B27" s="93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283">
        <f>SUM(O22:O26)+O18</f>
        <v>-183414692.60999998</v>
      </c>
      <c r="P27" s="351"/>
      <c r="Q27" s="351"/>
      <c r="R27" s="351"/>
    </row>
    <row r="28" spans="1:18" ht="13.8">
      <c r="A28" s="345"/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51"/>
      <c r="Q28" s="351"/>
      <c r="R28" s="351"/>
    </row>
    <row r="29" spans="1:18" ht="13.8">
      <c r="A29" s="345"/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51"/>
      <c r="Q29" s="351"/>
      <c r="R29" s="351"/>
    </row>
    <row r="30" spans="1:18">
      <c r="A30" s="351"/>
      <c r="B30" s="351"/>
      <c r="C30" s="351"/>
      <c r="D30" s="351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</row>
    <row r="31" spans="1:18">
      <c r="A31" s="351"/>
      <c r="B31" s="351"/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</row>
    <row r="32" spans="1:18">
      <c r="A32" s="351"/>
      <c r="B32" s="351"/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</row>
    <row r="33" spans="1:18">
      <c r="A33" s="351"/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</row>
    <row r="34" spans="1:18">
      <c r="A34" s="351"/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</row>
    <row r="35" spans="1:18">
      <c r="A35" s="351"/>
      <c r="B35" s="351"/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</row>
    <row r="36" spans="1:18">
      <c r="A36" s="351"/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>
      <c r="A37" s="351"/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8" spans="1:18">
      <c r="A38" s="351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>
      <c r="A39" s="351"/>
      <c r="B39" s="351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>
      <c r="A40" s="351"/>
      <c r="B40" s="351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>
      <c r="A41" s="351"/>
      <c r="B41" s="351"/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</row>
    <row r="42" spans="1:18">
      <c r="A42" s="351"/>
      <c r="B42" s="351"/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</row>
    <row r="43" spans="1:18">
      <c r="A43" s="351"/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</row>
    <row r="44" spans="1:18">
      <c r="A44" s="351"/>
      <c r="B44" s="351"/>
      <c r="C44" s="351"/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</row>
    <row r="45" spans="1:18">
      <c r="A45" s="351"/>
      <c r="B45" s="351"/>
      <c r="C45" s="351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</row>
    <row r="46" spans="1:18">
      <c r="A46" s="351"/>
      <c r="B46" s="351"/>
      <c r="C46" s="351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</row>
    <row r="47" spans="1:18">
      <c r="A47" s="351"/>
      <c r="B47" s="351"/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</row>
    <row r="48" spans="1:18">
      <c r="A48" s="351"/>
      <c r="B48" s="351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</row>
    <row r="49" spans="1:18">
      <c r="A49" s="351"/>
      <c r="B49" s="351"/>
      <c r="C49" s="351"/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1"/>
      <c r="R49" s="351"/>
    </row>
    <row r="50" spans="1:18">
      <c r="A50" s="351"/>
      <c r="B50" s="351"/>
      <c r="C50" s="351"/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51"/>
      <c r="O50" s="351"/>
      <c r="P50" s="351"/>
      <c r="Q50" s="351"/>
      <c r="R50" s="351"/>
    </row>
    <row r="51" spans="1:18">
      <c r="A51" s="351"/>
      <c r="B51" s="351"/>
      <c r="C51" s="351"/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</row>
    <row r="52" spans="1:18">
      <c r="A52" s="351"/>
      <c r="B52" s="351"/>
      <c r="C52" s="351"/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/>
      <c r="O52" s="351"/>
      <c r="P52" s="351"/>
      <c r="Q52" s="351"/>
      <c r="R52" s="351"/>
    </row>
    <row r="53" spans="1:18">
      <c r="A53" s="351"/>
      <c r="B53" s="351"/>
      <c r="C53" s="35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</row>
    <row r="54" spans="1:18">
      <c r="A54" s="351"/>
      <c r="B54" s="351"/>
      <c r="C54" s="351"/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</row>
    <row r="55" spans="1:18">
      <c r="A55" s="351"/>
      <c r="B55" s="351"/>
      <c r="C55" s="351"/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  <c r="R55" s="351"/>
    </row>
    <row r="56" spans="1:18">
      <c r="A56" s="351"/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1"/>
      <c r="P56" s="351"/>
      <c r="Q56" s="351"/>
      <c r="R56" s="351"/>
    </row>
    <row r="57" spans="1:18">
      <c r="A57" s="351"/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</row>
    <row r="58" spans="1:18">
      <c r="A58" s="351"/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  <c r="N58" s="351"/>
      <c r="O58" s="351"/>
      <c r="P58" s="351"/>
      <c r="Q58" s="351"/>
      <c r="R58" s="351"/>
    </row>
    <row r="59" spans="1:18">
      <c r="A59" s="351"/>
      <c r="B59" s="351"/>
      <c r="C59" s="351"/>
      <c r="D59" s="351"/>
      <c r="E59" s="351"/>
      <c r="F59" s="351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</row>
    <row r="60" spans="1:18">
      <c r="A60" s="351"/>
      <c r="B60" s="351"/>
      <c r="C60" s="351"/>
      <c r="D60" s="351"/>
      <c r="E60" s="351"/>
      <c r="F60" s="351"/>
      <c r="G60" s="351"/>
      <c r="H60" s="351"/>
      <c r="I60" s="351"/>
      <c r="J60" s="351"/>
      <c r="K60" s="351"/>
      <c r="L60" s="351"/>
      <c r="M60" s="351"/>
      <c r="N60" s="351"/>
      <c r="O60" s="351"/>
      <c r="P60" s="351"/>
      <c r="Q60" s="351"/>
      <c r="R60" s="351"/>
    </row>
    <row r="61" spans="1:18">
      <c r="A61" s="351"/>
      <c r="B61" s="351"/>
      <c r="C61" s="351"/>
      <c r="D61" s="351"/>
      <c r="E61" s="351"/>
      <c r="F61" s="351"/>
      <c r="G61" s="351"/>
      <c r="H61" s="351"/>
      <c r="I61" s="351"/>
      <c r="J61" s="351"/>
      <c r="K61" s="351"/>
      <c r="L61" s="351"/>
      <c r="M61" s="351"/>
      <c r="N61" s="351"/>
      <c r="O61" s="351"/>
      <c r="P61" s="351"/>
      <c r="Q61" s="351"/>
      <c r="R61" s="351"/>
    </row>
    <row r="62" spans="1:18">
      <c r="A62" s="351"/>
      <c r="B62" s="351"/>
      <c r="C62" s="351"/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</row>
    <row r="63" spans="1:18">
      <c r="A63" s="351"/>
      <c r="B63" s="351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</row>
    <row r="64" spans="1:18">
      <c r="A64" s="351"/>
      <c r="B64" s="351"/>
      <c r="C64" s="351"/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</row>
    <row r="65" spans="1:18">
      <c r="A65" s="351"/>
      <c r="B65" s="351"/>
      <c r="C65" s="351"/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</row>
    <row r="66" spans="1:18">
      <c r="A66" s="351"/>
      <c r="B66" s="351"/>
      <c r="C66" s="351"/>
      <c r="D66" s="351"/>
      <c r="E66" s="351"/>
      <c r="F66" s="351"/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</row>
    <row r="67" spans="1:18">
      <c r="A67" s="351"/>
      <c r="B67" s="351"/>
      <c r="C67" s="351"/>
      <c r="D67" s="351"/>
      <c r="E67" s="351"/>
      <c r="F67" s="351"/>
      <c r="G67" s="351"/>
      <c r="H67" s="351"/>
      <c r="I67" s="351"/>
      <c r="J67" s="351"/>
      <c r="K67" s="351"/>
      <c r="L67" s="351"/>
      <c r="M67" s="351"/>
      <c r="N67" s="351"/>
      <c r="O67" s="351"/>
      <c r="P67" s="351"/>
      <c r="Q67" s="351"/>
      <c r="R67" s="351"/>
    </row>
    <row r="68" spans="1:18">
      <c r="A68" s="351"/>
      <c r="B68" s="351"/>
      <c r="C68" s="351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</row>
    <row r="69" spans="1:18">
      <c r="A69" s="351"/>
      <c r="B69" s="351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</row>
    <row r="70" spans="1:18">
      <c r="A70" s="351"/>
      <c r="B70" s="351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</row>
    <row r="71" spans="1:18">
      <c r="A71" s="351"/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>
      <c r="A72" s="351"/>
      <c r="B72" s="351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>
      <c r="A73" s="351"/>
      <c r="B73" s="351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>
      <c r="A74" s="351"/>
      <c r="B74" s="351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>
      <c r="A75" s="351"/>
      <c r="B75" s="351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>
      <c r="A76" s="351"/>
      <c r="B76" s="351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>
      <c r="A77" s="351"/>
      <c r="B77" s="351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>
      <c r="A78" s="351"/>
      <c r="B78" s="351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>
      <c r="A79" s="351"/>
      <c r="B79" s="351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>
      <c r="A80" s="351"/>
      <c r="B80" s="351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>
      <c r="A81" s="351"/>
      <c r="B81" s="351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>
      <c r="A82" s="351"/>
      <c r="B82" s="351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>
      <c r="A83" s="351"/>
      <c r="B83" s="351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>
      <c r="A84" s="351"/>
      <c r="B84" s="351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>
      <c r="A85" s="351"/>
      <c r="B85" s="351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>
      <c r="A86" s="351"/>
      <c r="B86" s="351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>
      <c r="A87" s="351"/>
      <c r="B87" s="351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>
      <c r="A88" s="351"/>
      <c r="B88" s="351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>
      <c r="A89" s="351"/>
      <c r="B89" s="351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>
      <c r="A90" s="351"/>
      <c r="B90" s="351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>
      <c r="A91" s="351"/>
      <c r="B91" s="351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>
      <c r="A92" s="351"/>
      <c r="B92" s="351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>
      <c r="A93" s="351"/>
      <c r="B93" s="351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>
      <c r="A94" s="351"/>
      <c r="B94" s="351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>
      <c r="A95" s="351"/>
      <c r="B95" s="351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>
      <c r="A96" s="351"/>
      <c r="B96" s="351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>
      <c r="A97" s="351"/>
      <c r="B97" s="351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98" spans="1:18">
      <c r="A98" s="351"/>
      <c r="B98" s="351"/>
      <c r="C98" s="351"/>
      <c r="D98" s="351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</row>
    <row r="99" spans="1:18">
      <c r="A99" s="351"/>
      <c r="B99" s="351"/>
      <c r="C99" s="351"/>
      <c r="D99" s="351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</row>
    <row r="100" spans="1:18">
      <c r="A100" s="351"/>
      <c r="B100" s="351"/>
      <c r="C100" s="351"/>
      <c r="D100" s="351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</row>
    <row r="101" spans="1:18">
      <c r="A101" s="351"/>
      <c r="B101" s="351"/>
      <c r="C101" s="351"/>
      <c r="D101" s="351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</row>
    <row r="102" spans="1:18">
      <c r="A102" s="351"/>
      <c r="B102" s="351"/>
      <c r="C102" s="351"/>
      <c r="D102" s="351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</row>
    <row r="103" spans="1:18">
      <c r="A103" s="351"/>
      <c r="B103" s="351"/>
      <c r="C103" s="351"/>
      <c r="D103" s="351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</row>
    <row r="104" spans="1:18">
      <c r="A104" s="351"/>
      <c r="B104" s="351"/>
      <c r="C104" s="351"/>
      <c r="D104" s="351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</row>
    <row r="105" spans="1:18">
      <c r="A105" s="351"/>
      <c r="B105" s="351"/>
      <c r="C105" s="351"/>
      <c r="D105" s="351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</row>
    <row r="106" spans="1:18">
      <c r="A106" s="351"/>
      <c r="B106" s="351"/>
      <c r="C106" s="351"/>
      <c r="D106" s="351"/>
      <c r="E106" s="351"/>
      <c r="F106" s="351"/>
      <c r="G106" s="351"/>
      <c r="H106" s="351"/>
      <c r="I106" s="351"/>
      <c r="J106" s="351"/>
      <c r="K106" s="351"/>
      <c r="L106" s="351"/>
      <c r="M106" s="351"/>
      <c r="N106" s="351"/>
      <c r="O106" s="351"/>
      <c r="P106" s="351"/>
      <c r="Q106" s="351"/>
      <c r="R106" s="351"/>
    </row>
    <row r="107" spans="1:18">
      <c r="A107" s="351"/>
      <c r="B107" s="351"/>
      <c r="C107" s="351"/>
      <c r="D107" s="351"/>
      <c r="E107" s="351"/>
      <c r="F107" s="351"/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</row>
    <row r="108" spans="1:18">
      <c r="A108" s="351"/>
      <c r="B108" s="351"/>
      <c r="C108" s="351"/>
      <c r="D108" s="351"/>
      <c r="E108" s="351"/>
      <c r="F108" s="351"/>
      <c r="G108" s="351"/>
      <c r="H108" s="351"/>
      <c r="I108" s="351"/>
      <c r="J108" s="351"/>
      <c r="K108" s="351"/>
      <c r="L108" s="351"/>
      <c r="M108" s="351"/>
      <c r="N108" s="351"/>
      <c r="O108" s="351"/>
      <c r="P108" s="351"/>
      <c r="Q108" s="351"/>
      <c r="R108" s="351"/>
    </row>
    <row r="109" spans="1:18">
      <c r="A109" s="351"/>
      <c r="B109" s="351"/>
      <c r="C109" s="351"/>
      <c r="D109" s="351"/>
      <c r="E109" s="351"/>
      <c r="F109" s="351"/>
      <c r="G109" s="351"/>
      <c r="H109" s="351"/>
      <c r="I109" s="351"/>
      <c r="J109" s="351"/>
      <c r="K109" s="351"/>
      <c r="L109" s="351"/>
      <c r="M109" s="351"/>
      <c r="N109" s="351"/>
      <c r="O109" s="351"/>
      <c r="P109" s="351"/>
      <c r="Q109" s="351"/>
      <c r="R109" s="351"/>
    </row>
    <row r="110" spans="1:18">
      <c r="A110" s="351"/>
      <c r="B110" s="351"/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</row>
    <row r="111" spans="1:18">
      <c r="A111" s="351"/>
      <c r="B111" s="351"/>
      <c r="C111" s="351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</row>
    <row r="112" spans="1:18">
      <c r="A112" s="351"/>
      <c r="B112" s="351"/>
      <c r="C112" s="351"/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</row>
    <row r="113" spans="1:18">
      <c r="A113" s="351"/>
      <c r="B113" s="351"/>
      <c r="C113" s="351"/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</row>
    <row r="114" spans="1:18">
      <c r="A114" s="351"/>
      <c r="B114" s="351"/>
      <c r="C114" s="351"/>
      <c r="D114" s="351"/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</row>
    <row r="115" spans="1:18">
      <c r="A115" s="351"/>
      <c r="B115" s="351"/>
      <c r="C115" s="351"/>
      <c r="D115" s="351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</row>
    <row r="116" spans="1:18">
      <c r="A116" s="351"/>
      <c r="B116" s="351"/>
      <c r="C116" s="351"/>
      <c r="D116" s="351"/>
      <c r="E116" s="351"/>
      <c r="F116" s="351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</row>
    <row r="117" spans="1:18">
      <c r="A117" s="351"/>
      <c r="B117" s="351"/>
      <c r="C117" s="351"/>
      <c r="D117" s="351"/>
      <c r="E117" s="351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</row>
    <row r="118" spans="1:18">
      <c r="A118" s="351"/>
      <c r="B118" s="351"/>
      <c r="C118" s="351"/>
      <c r="D118" s="351"/>
      <c r="E118" s="351"/>
      <c r="F118" s="351"/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351"/>
    </row>
    <row r="119" spans="1:18">
      <c r="A119" s="351"/>
      <c r="B119" s="351"/>
      <c r="C119" s="351"/>
      <c r="D119" s="351"/>
      <c r="E119" s="351"/>
      <c r="F119" s="351"/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351"/>
    </row>
    <row r="120" spans="1:18">
      <c r="A120" s="351"/>
      <c r="B120" s="351"/>
      <c r="C120" s="351"/>
      <c r="D120" s="351"/>
      <c r="E120" s="351"/>
      <c r="F120" s="351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</row>
    <row r="121" spans="1:18">
      <c r="A121" s="351"/>
      <c r="B121" s="351"/>
      <c r="C121" s="351"/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</row>
    <row r="122" spans="1:18">
      <c r="A122" s="351"/>
      <c r="B122" s="351"/>
      <c r="C122" s="351"/>
      <c r="D122" s="351"/>
      <c r="E122" s="351"/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</row>
    <row r="123" spans="1:18">
      <c r="A123" s="351"/>
      <c r="B123" s="351"/>
      <c r="C123" s="351"/>
      <c r="D123" s="351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</row>
    <row r="124" spans="1:18">
      <c r="A124" s="351"/>
      <c r="B124" s="351"/>
      <c r="C124" s="351"/>
      <c r="D124" s="351"/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</row>
    <row r="125" spans="1:18">
      <c r="A125" s="351"/>
      <c r="B125" s="351"/>
      <c r="C125" s="351"/>
      <c r="D125" s="351"/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</row>
    <row r="126" spans="1:18">
      <c r="A126" s="351"/>
      <c r="B126" s="351"/>
      <c r="C126" s="351"/>
      <c r="D126" s="351"/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</row>
  </sheetData>
  <phoneticPr fontId="25" type="noConversion"/>
  <printOptions horizontalCentered="1"/>
  <pageMargins left="0.95" right="0.5" top="1" bottom="0.5" header="0.5" footer="0.5"/>
  <pageSetup scale="52" orientation="landscape" r:id="rId1"/>
  <headerFooter alignWithMargins="0">
    <oddHeader>&amp;R&amp;"+,Regular"&amp;11ATO-1 Lead Lag Study</oddHeader>
    <oddFooter>&amp;R&amp;"Arial,Regular"&amp;10Page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zoomScale="110" zoomScaleNormal="110" zoomScaleSheetLayoutView="75" workbookViewId="0">
      <selection sqref="A1:K1"/>
    </sheetView>
  </sheetViews>
  <sheetFormatPr defaultColWidth="9.6640625" defaultRowHeight="12.6"/>
  <cols>
    <col min="1" max="1" width="5.109375" style="1" bestFit="1" customWidth="1"/>
    <col min="2" max="2" width="26.21875" style="1" customWidth="1"/>
    <col min="3" max="4" width="14.109375" style="2" bestFit="1" customWidth="1"/>
    <col min="5" max="5" width="7.88671875" style="1" customWidth="1"/>
    <col min="6" max="6" width="8" style="1" customWidth="1"/>
    <col min="7" max="7" width="7.21875" style="1" customWidth="1"/>
    <col min="8" max="8" width="8.77734375" style="1" customWidth="1"/>
    <col min="9" max="9" width="8.33203125" style="1" customWidth="1"/>
    <col min="10" max="10" width="7.6640625" style="1" customWidth="1"/>
    <col min="11" max="11" width="13.109375" style="1" bestFit="1" customWidth="1"/>
    <col min="12" max="12" width="15.77734375" style="1" customWidth="1"/>
    <col min="13" max="13" width="1.77734375" style="1" bestFit="1" customWidth="1"/>
    <col min="14" max="14" width="10" style="1" bestFit="1" customWidth="1"/>
    <col min="15" max="16384" width="9.6640625" style="1"/>
  </cols>
  <sheetData>
    <row r="1" spans="1:16" ht="13.2">
      <c r="A1" s="355" t="str">
        <f>CONCATENATE(COMPANY,"-",JURISDICTION)</f>
        <v>Atmos Energy Corporation-Kentucky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96" t="s">
        <v>194</v>
      </c>
      <c r="M1" s="356"/>
      <c r="N1" s="356"/>
      <c r="O1" s="37"/>
      <c r="P1" s="37"/>
    </row>
    <row r="2" spans="1:16" ht="13.2">
      <c r="A2" s="357" t="s">
        <v>42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34"/>
      <c r="M2" s="356"/>
      <c r="N2" s="356"/>
      <c r="O2" s="37"/>
      <c r="P2" s="37"/>
    </row>
    <row r="3" spans="1:16" ht="13.2">
      <c r="A3" s="358" t="str">
        <f>+'ATO-CWC2'!A4</f>
        <v>For the CWC Study Test Year Ended June 30, 2018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34"/>
      <c r="M3" s="356"/>
      <c r="N3" s="356"/>
      <c r="O3" s="37"/>
      <c r="P3" s="37"/>
    </row>
    <row r="4" spans="1:16" ht="13.2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34"/>
      <c r="M4" s="356"/>
      <c r="N4" s="356"/>
      <c r="O4" s="37"/>
      <c r="P4" s="37"/>
    </row>
    <row r="5" spans="1:16" ht="13.2">
      <c r="A5" s="187" t="s">
        <v>121</v>
      </c>
      <c r="B5" s="334"/>
      <c r="C5" s="187" t="s">
        <v>95</v>
      </c>
      <c r="D5" s="187" t="s">
        <v>95</v>
      </c>
      <c r="E5" s="187" t="s">
        <v>145</v>
      </c>
      <c r="F5" s="187" t="s">
        <v>54</v>
      </c>
      <c r="G5" s="187" t="s">
        <v>55</v>
      </c>
      <c r="H5" s="187" t="s">
        <v>56</v>
      </c>
      <c r="I5" s="187" t="s">
        <v>120</v>
      </c>
      <c r="J5" s="187" t="s">
        <v>141</v>
      </c>
      <c r="K5" s="187" t="s">
        <v>2</v>
      </c>
      <c r="L5" s="187" t="s">
        <v>157</v>
      </c>
      <c r="M5" s="356"/>
      <c r="N5" s="356"/>
      <c r="O5" s="37"/>
      <c r="P5" s="37"/>
    </row>
    <row r="6" spans="1:16" ht="13.2">
      <c r="A6" s="360" t="s">
        <v>123</v>
      </c>
      <c r="B6" s="360" t="s">
        <v>52</v>
      </c>
      <c r="C6" s="360" t="s">
        <v>58</v>
      </c>
      <c r="D6" s="360" t="s">
        <v>59</v>
      </c>
      <c r="E6" s="360" t="s">
        <v>136</v>
      </c>
      <c r="F6" s="360" t="s">
        <v>55</v>
      </c>
      <c r="G6" s="360" t="s">
        <v>136</v>
      </c>
      <c r="H6" s="360" t="s">
        <v>148</v>
      </c>
      <c r="I6" s="360" t="s">
        <v>136</v>
      </c>
      <c r="J6" s="360" t="s">
        <v>136</v>
      </c>
      <c r="K6" s="242" t="s">
        <v>125</v>
      </c>
      <c r="L6" s="361" t="s">
        <v>97</v>
      </c>
      <c r="M6" s="356"/>
      <c r="N6" s="356"/>
      <c r="O6" s="37"/>
      <c r="P6" s="37"/>
    </row>
    <row r="7" spans="1:16" ht="13.2">
      <c r="A7" s="334"/>
      <c r="B7" s="187" t="s">
        <v>128</v>
      </c>
      <c r="C7" s="187" t="s">
        <v>129</v>
      </c>
      <c r="D7" s="187" t="s">
        <v>130</v>
      </c>
      <c r="E7" s="187" t="s">
        <v>131</v>
      </c>
      <c r="F7" s="187" t="s">
        <v>132</v>
      </c>
      <c r="G7" s="187" t="s">
        <v>133</v>
      </c>
      <c r="H7" s="362" t="s">
        <v>134</v>
      </c>
      <c r="I7" s="363" t="s">
        <v>53</v>
      </c>
      <c r="J7" s="363" t="s">
        <v>75</v>
      </c>
      <c r="K7" s="363" t="s">
        <v>96</v>
      </c>
      <c r="L7" s="362" t="s">
        <v>60</v>
      </c>
      <c r="M7" s="356"/>
      <c r="N7" s="356"/>
      <c r="O7" s="37"/>
      <c r="P7" s="37"/>
    </row>
    <row r="8" spans="1:16" ht="13.2">
      <c r="A8" s="93"/>
      <c r="B8" s="143"/>
      <c r="C8" s="144"/>
      <c r="D8" s="145"/>
      <c r="E8" s="146"/>
      <c r="F8" s="147"/>
      <c r="G8" s="146"/>
      <c r="H8" s="148"/>
      <c r="I8" s="150"/>
      <c r="J8" s="149"/>
      <c r="K8" s="149"/>
      <c r="L8" s="149"/>
      <c r="M8" s="356"/>
      <c r="N8" s="356"/>
      <c r="O8" s="37"/>
      <c r="P8" s="37"/>
    </row>
    <row r="9" spans="1:16" ht="13.2">
      <c r="A9" s="94">
        <v>1</v>
      </c>
      <c r="B9" s="143" t="str">
        <f>+[10]Summary!$C7</f>
        <v>Antle Operating Company Inc.</v>
      </c>
      <c r="C9" s="364">
        <f>+[10]Summary!$E7</f>
        <v>42887</v>
      </c>
      <c r="D9" s="364">
        <f>+[10]Summary!$F7</f>
        <v>42916</v>
      </c>
      <c r="E9" s="288">
        <f>(D9-C9+1)/2</f>
        <v>15</v>
      </c>
      <c r="F9" s="365">
        <f>+[10]Summary!$H7</f>
        <v>42935</v>
      </c>
      <c r="G9" s="288">
        <f>+F9-D9</f>
        <v>19</v>
      </c>
      <c r="H9" s="148">
        <f>+[10]Summary!$J7</f>
        <v>42940</v>
      </c>
      <c r="I9" s="276">
        <f>+H9-F9</f>
        <v>5</v>
      </c>
      <c r="J9" s="149">
        <f>+I9+G9+E9</f>
        <v>39</v>
      </c>
      <c r="K9" s="149">
        <f>+[10]Summary!$M7</f>
        <v>3905.64</v>
      </c>
      <c r="L9" s="149">
        <f>K9*J9</f>
        <v>152319.96</v>
      </c>
      <c r="M9" s="356"/>
      <c r="N9" s="356"/>
      <c r="O9" s="37"/>
      <c r="P9" s="37"/>
    </row>
    <row r="10" spans="1:16" ht="13.2">
      <c r="A10" s="94">
        <v>2</v>
      </c>
      <c r="B10" s="143" t="str">
        <f>+[10]Summary!$C8</f>
        <v>Centerpoint Energy Services Inc</v>
      </c>
      <c r="C10" s="364">
        <f>+[10]Summary!$E8</f>
        <v>42887</v>
      </c>
      <c r="D10" s="364">
        <f>+[10]Summary!$F8</f>
        <v>42916</v>
      </c>
      <c r="E10" s="288">
        <f t="shared" ref="E10:E73" si="0">(D10-C10+1)/2</f>
        <v>15</v>
      </c>
      <c r="F10" s="365">
        <f>+[10]Summary!$H8</f>
        <v>42936</v>
      </c>
      <c r="G10" s="288">
        <f t="shared" ref="G10:G73" si="1">+F10-D10</f>
        <v>20</v>
      </c>
      <c r="H10" s="148">
        <f>+[10]Summary!$J8</f>
        <v>42941</v>
      </c>
      <c r="I10" s="276">
        <f t="shared" ref="I10:I73" si="2">+H10-F10</f>
        <v>5</v>
      </c>
      <c r="J10" s="149">
        <f t="shared" ref="J10:J73" si="3">+I10+G10+E10</f>
        <v>40</v>
      </c>
      <c r="K10" s="149">
        <f>+[10]Summary!$M8</f>
        <v>4515901.6100000003</v>
      </c>
      <c r="L10" s="149">
        <f t="shared" ref="L10:L131" si="4">K10*J10</f>
        <v>180636064.40000001</v>
      </c>
      <c r="M10" s="356"/>
      <c r="N10" s="356"/>
      <c r="O10" s="37"/>
      <c r="P10" s="37"/>
    </row>
    <row r="11" spans="1:16" ht="13.2">
      <c r="A11" s="94">
        <v>3</v>
      </c>
      <c r="B11" s="143" t="str">
        <f>+[10]Summary!$C9</f>
        <v>Centerpoint Energy Services Inc</v>
      </c>
      <c r="C11" s="364">
        <f>+[10]Summary!$E9</f>
        <v>42887</v>
      </c>
      <c r="D11" s="364">
        <f>+[10]Summary!$F9</f>
        <v>42916</v>
      </c>
      <c r="E11" s="288">
        <f t="shared" si="0"/>
        <v>15</v>
      </c>
      <c r="F11" s="365">
        <f>+[10]Summary!$H9</f>
        <v>42935</v>
      </c>
      <c r="G11" s="288">
        <f t="shared" si="1"/>
        <v>19</v>
      </c>
      <c r="H11" s="148">
        <f>+[10]Summary!$J9</f>
        <v>42941</v>
      </c>
      <c r="I11" s="276">
        <f t="shared" si="2"/>
        <v>6</v>
      </c>
      <c r="J11" s="149">
        <f t="shared" si="3"/>
        <v>40</v>
      </c>
      <c r="K11" s="149">
        <f>+[10]Summary!$M9</f>
        <v>91592.88</v>
      </c>
      <c r="L11" s="149">
        <f t="shared" si="4"/>
        <v>3663715.2</v>
      </c>
      <c r="M11" s="356"/>
      <c r="N11" s="356"/>
      <c r="O11" s="37"/>
      <c r="P11" s="37"/>
    </row>
    <row r="12" spans="1:16" ht="13.2">
      <c r="A12" s="94">
        <v>4</v>
      </c>
      <c r="B12" s="143" t="str">
        <f>+[10]Summary!$C10</f>
        <v>Har Ken Agent OK</v>
      </c>
      <c r="C12" s="364">
        <f>+[10]Summary!$E10</f>
        <v>42887</v>
      </c>
      <c r="D12" s="364">
        <f>+[10]Summary!$F10</f>
        <v>42916</v>
      </c>
      <c r="E12" s="288">
        <f t="shared" si="0"/>
        <v>15</v>
      </c>
      <c r="F12" s="365">
        <f>+[10]Summary!$H10</f>
        <v>42935</v>
      </c>
      <c r="G12" s="288">
        <f t="shared" si="1"/>
        <v>19</v>
      </c>
      <c r="H12" s="148">
        <f>+[10]Summary!$J10</f>
        <v>42940</v>
      </c>
      <c r="I12" s="276">
        <f t="shared" si="2"/>
        <v>5</v>
      </c>
      <c r="J12" s="149">
        <f t="shared" si="3"/>
        <v>39</v>
      </c>
      <c r="K12" s="149">
        <f>+[10]Summary!$M10</f>
        <v>392</v>
      </c>
      <c r="L12" s="149">
        <f t="shared" si="4"/>
        <v>15288</v>
      </c>
      <c r="M12" s="356"/>
      <c r="N12" s="356"/>
      <c r="O12" s="37"/>
      <c r="P12" s="37"/>
    </row>
    <row r="13" spans="1:16" ht="13.2">
      <c r="A13" s="94">
        <v>5</v>
      </c>
      <c r="B13" s="143" t="str">
        <f>+[10]Summary!$C11</f>
        <v>Midwestern Gas Transmission</v>
      </c>
      <c r="C13" s="364">
        <f>+[10]Summary!$E11</f>
        <v>42887</v>
      </c>
      <c r="D13" s="364">
        <f>+[10]Summary!$F11</f>
        <v>42916</v>
      </c>
      <c r="E13" s="288">
        <f t="shared" si="0"/>
        <v>15</v>
      </c>
      <c r="F13" s="365">
        <f>+[10]Summary!$H11</f>
        <v>42927</v>
      </c>
      <c r="G13" s="288">
        <f t="shared" si="1"/>
        <v>11</v>
      </c>
      <c r="H13" s="148">
        <f>+[10]Summary!$J11</f>
        <v>42936</v>
      </c>
      <c r="I13" s="276">
        <f t="shared" si="2"/>
        <v>9</v>
      </c>
      <c r="J13" s="149">
        <f t="shared" si="3"/>
        <v>35</v>
      </c>
      <c r="K13" s="149">
        <f>+[10]Summary!$M11</f>
        <v>612.46</v>
      </c>
      <c r="L13" s="149">
        <f t="shared" si="4"/>
        <v>21436.100000000002</v>
      </c>
      <c r="M13" s="356"/>
      <c r="N13" s="356"/>
      <c r="O13" s="37"/>
      <c r="P13" s="37"/>
    </row>
    <row r="14" spans="1:16" ht="13.2">
      <c r="A14" s="94">
        <v>6</v>
      </c>
      <c r="B14" s="143" t="str">
        <f>+[10]Summary!$C12</f>
        <v>Orbit Gas Transmission Inc</v>
      </c>
      <c r="C14" s="364">
        <f>+[10]Summary!$E12</f>
        <v>42887</v>
      </c>
      <c r="D14" s="364">
        <f>+[10]Summary!$F12</f>
        <v>42916</v>
      </c>
      <c r="E14" s="288">
        <f t="shared" si="0"/>
        <v>15</v>
      </c>
      <c r="F14" s="365">
        <f>+[10]Summary!$H12</f>
        <v>42935</v>
      </c>
      <c r="G14" s="288">
        <f t="shared" si="1"/>
        <v>19</v>
      </c>
      <c r="H14" s="148">
        <f>+[10]Summary!$J12</f>
        <v>42940</v>
      </c>
      <c r="I14" s="276">
        <f t="shared" si="2"/>
        <v>5</v>
      </c>
      <c r="J14" s="149">
        <f t="shared" si="3"/>
        <v>39</v>
      </c>
      <c r="K14" s="149">
        <f>+[10]Summary!$M12</f>
        <v>1839.61</v>
      </c>
      <c r="L14" s="149">
        <f t="shared" si="4"/>
        <v>71744.789999999994</v>
      </c>
      <c r="M14" s="49"/>
      <c r="N14" s="49"/>
    </row>
    <row r="15" spans="1:16" ht="13.2">
      <c r="A15" s="94">
        <v>7</v>
      </c>
      <c r="B15" s="143" t="str">
        <f>+[10]Summary!$C13</f>
        <v>Tennessee Gas Pipeline Co</v>
      </c>
      <c r="C15" s="364">
        <f>+[10]Summary!$E13</f>
        <v>42887</v>
      </c>
      <c r="D15" s="364">
        <f>+[10]Summary!$F13</f>
        <v>42916</v>
      </c>
      <c r="E15" s="288">
        <f t="shared" si="0"/>
        <v>15</v>
      </c>
      <c r="F15" s="365">
        <f>+[10]Summary!$H13</f>
        <v>42929</v>
      </c>
      <c r="G15" s="288">
        <f t="shared" si="1"/>
        <v>13</v>
      </c>
      <c r="H15" s="148">
        <f>+[10]Summary!$J13</f>
        <v>42940</v>
      </c>
      <c r="I15" s="276">
        <f t="shared" si="2"/>
        <v>11</v>
      </c>
      <c r="J15" s="149">
        <f t="shared" si="3"/>
        <v>39</v>
      </c>
      <c r="K15" s="149">
        <f>+[10]Summary!$M13</f>
        <v>182614.74</v>
      </c>
      <c r="L15" s="149">
        <f t="shared" si="4"/>
        <v>7121974.8599999994</v>
      </c>
      <c r="M15" s="49"/>
      <c r="N15" s="49"/>
    </row>
    <row r="16" spans="1:16" ht="13.2">
      <c r="A16" s="94">
        <v>8</v>
      </c>
      <c r="B16" s="143" t="str">
        <f>+[10]Summary!$C14</f>
        <v>Texas Gas Transmission Corporation</v>
      </c>
      <c r="C16" s="364">
        <f>+[10]Summary!$E14</f>
        <v>42887</v>
      </c>
      <c r="D16" s="364">
        <f>+[10]Summary!$F14</f>
        <v>42916</v>
      </c>
      <c r="E16" s="288">
        <f t="shared" si="0"/>
        <v>15</v>
      </c>
      <c r="F16" s="365">
        <f>+[10]Summary!$H14</f>
        <v>42928</v>
      </c>
      <c r="G16" s="288">
        <f t="shared" si="1"/>
        <v>12</v>
      </c>
      <c r="H16" s="148">
        <f>+[10]Summary!$J14</f>
        <v>42940</v>
      </c>
      <c r="I16" s="276">
        <f t="shared" si="2"/>
        <v>12</v>
      </c>
      <c r="J16" s="149">
        <f t="shared" si="3"/>
        <v>39</v>
      </c>
      <c r="K16" s="149">
        <f>+[10]Summary!$M14</f>
        <v>1190663.7</v>
      </c>
      <c r="L16" s="149">
        <f t="shared" si="4"/>
        <v>46435884.299999997</v>
      </c>
      <c r="M16" s="49"/>
      <c r="N16" s="49"/>
    </row>
    <row r="17" spans="1:14" ht="13.2">
      <c r="A17" s="94">
        <v>9</v>
      </c>
      <c r="B17" s="143" t="str">
        <f>+[10]Summary!$C15</f>
        <v>Trunkline Gas Company, LLC</v>
      </c>
      <c r="C17" s="364">
        <f>+[10]Summary!$E15</f>
        <v>42887</v>
      </c>
      <c r="D17" s="364">
        <f>+[10]Summary!$F15</f>
        <v>42916</v>
      </c>
      <c r="E17" s="288">
        <f t="shared" si="0"/>
        <v>15</v>
      </c>
      <c r="F17" s="365">
        <f>+[10]Summary!$H15</f>
        <v>42927</v>
      </c>
      <c r="G17" s="288">
        <f t="shared" si="1"/>
        <v>11</v>
      </c>
      <c r="H17" s="148">
        <f>+[10]Summary!$J15</f>
        <v>42936</v>
      </c>
      <c r="I17" s="276">
        <f t="shared" si="2"/>
        <v>9</v>
      </c>
      <c r="J17" s="149">
        <f t="shared" si="3"/>
        <v>35</v>
      </c>
      <c r="K17" s="149">
        <f>+[10]Summary!$M15</f>
        <v>6661.04</v>
      </c>
      <c r="L17" s="149">
        <f t="shared" si="4"/>
        <v>233136.4</v>
      </c>
      <c r="M17" s="49"/>
      <c r="N17" s="49"/>
    </row>
    <row r="18" spans="1:14" ht="13.2">
      <c r="A18" s="94">
        <v>10</v>
      </c>
      <c r="B18" s="143" t="str">
        <f>+[10]Summary!$C16</f>
        <v>United Energy Trading, LLC</v>
      </c>
      <c r="C18" s="364">
        <f>+[10]Summary!$E16</f>
        <v>42887</v>
      </c>
      <c r="D18" s="364">
        <f>+[10]Summary!$F16</f>
        <v>42916</v>
      </c>
      <c r="E18" s="288">
        <f t="shared" si="0"/>
        <v>15</v>
      </c>
      <c r="F18" s="365">
        <f>+[10]Summary!$H16</f>
        <v>42935</v>
      </c>
      <c r="G18" s="288">
        <f t="shared" si="1"/>
        <v>19</v>
      </c>
      <c r="H18" s="148">
        <f>+[10]Summary!$J16</f>
        <v>42941</v>
      </c>
      <c r="I18" s="276">
        <f t="shared" si="2"/>
        <v>6</v>
      </c>
      <c r="J18" s="149">
        <f t="shared" si="3"/>
        <v>40</v>
      </c>
      <c r="K18" s="149">
        <f>+[10]Summary!$M16</f>
        <v>862162.67</v>
      </c>
      <c r="L18" s="149">
        <f t="shared" si="4"/>
        <v>34486506.800000004</v>
      </c>
      <c r="M18" s="49"/>
      <c r="N18" s="49"/>
    </row>
    <row r="19" spans="1:14" ht="13.2">
      <c r="A19" s="94">
        <v>11</v>
      </c>
      <c r="B19" s="143" t="str">
        <f>+[10]Summary!$C17</f>
        <v>Antle Operating Company Inc.</v>
      </c>
      <c r="C19" s="364">
        <f>+[10]Summary!$E17</f>
        <v>42917</v>
      </c>
      <c r="D19" s="364">
        <f>+[10]Summary!$F17</f>
        <v>42947</v>
      </c>
      <c r="E19" s="288">
        <f t="shared" si="0"/>
        <v>15.5</v>
      </c>
      <c r="F19" s="365">
        <f>+[10]Summary!$H17</f>
        <v>42961</v>
      </c>
      <c r="G19" s="288">
        <f t="shared" si="1"/>
        <v>14</v>
      </c>
      <c r="H19" s="148">
        <f>+[10]Summary!$J17</f>
        <v>42968</v>
      </c>
      <c r="I19" s="276">
        <f t="shared" si="2"/>
        <v>7</v>
      </c>
      <c r="J19" s="149">
        <f t="shared" si="3"/>
        <v>36.5</v>
      </c>
      <c r="K19" s="149">
        <f>+[10]Summary!$M17</f>
        <v>3862.18</v>
      </c>
      <c r="L19" s="149">
        <f t="shared" si="4"/>
        <v>140969.57</v>
      </c>
      <c r="M19" s="49"/>
      <c r="N19" s="49"/>
    </row>
    <row r="20" spans="1:14" ht="13.2">
      <c r="A20" s="94">
        <v>12</v>
      </c>
      <c r="B20" s="143" t="str">
        <f>+[10]Summary!$C18</f>
        <v>Centerpoint Energy Services Inc</v>
      </c>
      <c r="C20" s="364">
        <f>+[10]Summary!$E18</f>
        <v>42917</v>
      </c>
      <c r="D20" s="364">
        <f>+[10]Summary!$F18</f>
        <v>42947</v>
      </c>
      <c r="E20" s="288">
        <f t="shared" si="0"/>
        <v>15.5</v>
      </c>
      <c r="F20" s="365">
        <f>+[10]Summary!$H18</f>
        <v>42961</v>
      </c>
      <c r="G20" s="288">
        <f t="shared" si="1"/>
        <v>14</v>
      </c>
      <c r="H20" s="148">
        <f>+[10]Summary!$J18</f>
        <v>42972</v>
      </c>
      <c r="I20" s="276">
        <f t="shared" si="2"/>
        <v>11</v>
      </c>
      <c r="J20" s="149">
        <f t="shared" si="3"/>
        <v>40.5</v>
      </c>
      <c r="K20" s="149">
        <f>+[10]Summary!$M18</f>
        <v>201.77</v>
      </c>
      <c r="L20" s="149">
        <f t="shared" si="4"/>
        <v>8171.6850000000004</v>
      </c>
      <c r="M20" s="49"/>
      <c r="N20" s="49"/>
    </row>
    <row r="21" spans="1:14" ht="13.2">
      <c r="A21" s="94">
        <v>13</v>
      </c>
      <c r="B21" s="143" t="str">
        <f>+[10]Summary!$C19</f>
        <v>Centerpoint Energy Services Inc</v>
      </c>
      <c r="C21" s="364">
        <f>+[10]Summary!$E19</f>
        <v>42917</v>
      </c>
      <c r="D21" s="364">
        <f>+[10]Summary!$F19</f>
        <v>42947</v>
      </c>
      <c r="E21" s="288">
        <f t="shared" si="0"/>
        <v>15.5</v>
      </c>
      <c r="F21" s="365">
        <f>+[10]Summary!$H19</f>
        <v>42961</v>
      </c>
      <c r="G21" s="288">
        <f t="shared" si="1"/>
        <v>14</v>
      </c>
      <c r="H21" s="148">
        <f>+[10]Summary!$J19</f>
        <v>42972</v>
      </c>
      <c r="I21" s="276">
        <f t="shared" si="2"/>
        <v>11</v>
      </c>
      <c r="J21" s="149">
        <f t="shared" si="3"/>
        <v>40.5</v>
      </c>
      <c r="K21" s="149">
        <f>+[10]Summary!$M19</f>
        <v>404.94</v>
      </c>
      <c r="L21" s="149">
        <f t="shared" si="4"/>
        <v>16400.07</v>
      </c>
      <c r="M21" s="49"/>
      <c r="N21" s="49"/>
    </row>
    <row r="22" spans="1:14" ht="13.2">
      <c r="A22" s="94">
        <v>14</v>
      </c>
      <c r="B22" s="143" t="str">
        <f>+[10]Summary!$C20</f>
        <v>Centerpoint Energy Services Inc</v>
      </c>
      <c r="C22" s="364">
        <f>+[10]Summary!$E20</f>
        <v>42917</v>
      </c>
      <c r="D22" s="364">
        <f>+[10]Summary!$F20</f>
        <v>42947</v>
      </c>
      <c r="E22" s="288">
        <f t="shared" si="0"/>
        <v>15.5</v>
      </c>
      <c r="F22" s="365">
        <f>+[10]Summary!$H20</f>
        <v>42961</v>
      </c>
      <c r="G22" s="288">
        <f t="shared" si="1"/>
        <v>14</v>
      </c>
      <c r="H22" s="148">
        <f>+[10]Summary!$J20</f>
        <v>42972</v>
      </c>
      <c r="I22" s="276">
        <f t="shared" si="2"/>
        <v>11</v>
      </c>
      <c r="J22" s="149">
        <f t="shared" si="3"/>
        <v>40.5</v>
      </c>
      <c r="K22" s="149">
        <f>+[10]Summary!$M20</f>
        <v>656.56</v>
      </c>
      <c r="L22" s="149">
        <f t="shared" si="4"/>
        <v>26590.679999999997</v>
      </c>
      <c r="M22" s="49"/>
      <c r="N22" s="49"/>
    </row>
    <row r="23" spans="1:14" ht="13.2">
      <c r="A23" s="94">
        <v>15</v>
      </c>
      <c r="B23" s="143" t="str">
        <f>+[10]Summary!$C21</f>
        <v>Centerpoint Energy Services Inc</v>
      </c>
      <c r="C23" s="364">
        <f>+[10]Summary!$E21</f>
        <v>42917</v>
      </c>
      <c r="D23" s="364">
        <f>+[10]Summary!$F21</f>
        <v>42947</v>
      </c>
      <c r="E23" s="288">
        <f t="shared" si="0"/>
        <v>15.5</v>
      </c>
      <c r="F23" s="365">
        <f>+[10]Summary!$H21</f>
        <v>42971</v>
      </c>
      <c r="G23" s="288">
        <f t="shared" si="1"/>
        <v>24</v>
      </c>
      <c r="H23" s="148">
        <f>+[10]Summary!$J21</f>
        <v>42972</v>
      </c>
      <c r="I23" s="276">
        <f t="shared" si="2"/>
        <v>1</v>
      </c>
      <c r="J23" s="149">
        <f t="shared" si="3"/>
        <v>40.5</v>
      </c>
      <c r="K23" s="149">
        <f>+[10]Summary!$M21</f>
        <v>3426603.08</v>
      </c>
      <c r="L23" s="149">
        <f t="shared" si="4"/>
        <v>138777424.74000001</v>
      </c>
      <c r="M23" s="49"/>
      <c r="N23" s="49"/>
    </row>
    <row r="24" spans="1:14" ht="13.2">
      <c r="A24" s="94">
        <v>16</v>
      </c>
      <c r="B24" s="143" t="str">
        <f>+[10]Summary!$C22</f>
        <v>Centerpoint Energy Services Inc</v>
      </c>
      <c r="C24" s="364">
        <f>+[10]Summary!$E22</f>
        <v>42917</v>
      </c>
      <c r="D24" s="364">
        <f>+[10]Summary!$F22</f>
        <v>42947</v>
      </c>
      <c r="E24" s="288">
        <f t="shared" si="0"/>
        <v>15.5</v>
      </c>
      <c r="F24" s="365">
        <f>+[10]Summary!$H22</f>
        <v>42963</v>
      </c>
      <c r="G24" s="288">
        <f t="shared" si="1"/>
        <v>16</v>
      </c>
      <c r="H24" s="148">
        <f>+[10]Summary!$J22</f>
        <v>42972</v>
      </c>
      <c r="I24" s="276">
        <f t="shared" si="2"/>
        <v>9</v>
      </c>
      <c r="J24" s="149">
        <f t="shared" si="3"/>
        <v>40.5</v>
      </c>
      <c r="K24" s="149">
        <f>+[10]Summary!$M22</f>
        <v>89302.15</v>
      </c>
      <c r="L24" s="149">
        <f t="shared" si="4"/>
        <v>3616737.0749999997</v>
      </c>
      <c r="M24" s="49"/>
      <c r="N24" s="49"/>
    </row>
    <row r="25" spans="1:14" ht="13.2">
      <c r="A25" s="94">
        <v>17</v>
      </c>
      <c r="B25" s="143" t="str">
        <f>+[10]Summary!$C23</f>
        <v>Har Ken Agent OK</v>
      </c>
      <c r="C25" s="364">
        <f>+[10]Summary!$E23</f>
        <v>42917</v>
      </c>
      <c r="D25" s="364">
        <f>+[10]Summary!$F23</f>
        <v>42947</v>
      </c>
      <c r="E25" s="288">
        <f t="shared" si="0"/>
        <v>15.5</v>
      </c>
      <c r="F25" s="365">
        <f>+[10]Summary!$H23</f>
        <v>42961</v>
      </c>
      <c r="G25" s="288">
        <f t="shared" si="1"/>
        <v>14</v>
      </c>
      <c r="H25" s="148">
        <f>+[10]Summary!$J23</f>
        <v>42968</v>
      </c>
      <c r="I25" s="276">
        <f t="shared" si="2"/>
        <v>7</v>
      </c>
      <c r="J25" s="149">
        <f t="shared" si="3"/>
        <v>36.5</v>
      </c>
      <c r="K25" s="149">
        <f>+[10]Summary!$M23</f>
        <v>284.85000000000002</v>
      </c>
      <c r="L25" s="149">
        <f t="shared" si="4"/>
        <v>10397.025000000001</v>
      </c>
      <c r="M25" s="49"/>
      <c r="N25" s="49"/>
    </row>
    <row r="26" spans="1:14" ht="13.2">
      <c r="A26" s="94">
        <v>18</v>
      </c>
      <c r="B26" s="143" t="str">
        <f>+[10]Summary!$C24</f>
        <v>Midwestern Gas Transmission</v>
      </c>
      <c r="C26" s="364">
        <f>+[10]Summary!$E24</f>
        <v>42917</v>
      </c>
      <c r="D26" s="364">
        <f>+[10]Summary!$F24</f>
        <v>42947</v>
      </c>
      <c r="E26" s="288">
        <f t="shared" si="0"/>
        <v>15.5</v>
      </c>
      <c r="F26" s="365">
        <f>+[10]Summary!$H24</f>
        <v>42961</v>
      </c>
      <c r="G26" s="288">
        <f t="shared" si="1"/>
        <v>14</v>
      </c>
      <c r="H26" s="148">
        <f>+[10]Summary!$J24</f>
        <v>42964</v>
      </c>
      <c r="I26" s="276">
        <f t="shared" si="2"/>
        <v>3</v>
      </c>
      <c r="J26" s="149">
        <f t="shared" si="3"/>
        <v>32.5</v>
      </c>
      <c r="K26" s="149">
        <f>+[10]Summary!$M24</f>
        <v>600.15</v>
      </c>
      <c r="L26" s="149">
        <f t="shared" si="4"/>
        <v>19504.875</v>
      </c>
      <c r="M26" s="49"/>
      <c r="N26" s="49"/>
    </row>
    <row r="27" spans="1:14" ht="13.2">
      <c r="A27" s="94">
        <v>19</v>
      </c>
      <c r="B27" s="143" t="str">
        <f>+[10]Summary!$C25</f>
        <v>Orbit Gas Transmission Inc</v>
      </c>
      <c r="C27" s="364">
        <f>+[10]Summary!$E25</f>
        <v>42917</v>
      </c>
      <c r="D27" s="364">
        <f>+[10]Summary!$F25</f>
        <v>42947</v>
      </c>
      <c r="E27" s="288">
        <f t="shared" si="0"/>
        <v>15.5</v>
      </c>
      <c r="F27" s="365">
        <f>+[10]Summary!$H25</f>
        <v>42961</v>
      </c>
      <c r="G27" s="288">
        <f t="shared" si="1"/>
        <v>14</v>
      </c>
      <c r="H27" s="148">
        <f>+[10]Summary!$J25</f>
        <v>42968</v>
      </c>
      <c r="I27" s="276">
        <f t="shared" si="2"/>
        <v>7</v>
      </c>
      <c r="J27" s="149">
        <f t="shared" si="3"/>
        <v>36.5</v>
      </c>
      <c r="K27" s="149">
        <f>+[10]Summary!$M25</f>
        <v>2099.58</v>
      </c>
      <c r="L27" s="149">
        <f t="shared" si="4"/>
        <v>76634.67</v>
      </c>
      <c r="M27" s="49"/>
      <c r="N27" s="49"/>
    </row>
    <row r="28" spans="1:14" ht="13.2">
      <c r="A28" s="94">
        <v>20</v>
      </c>
      <c r="B28" s="143" t="str">
        <f>+[10]Summary!$C26</f>
        <v>Tennessee Gas Pipeline Co</v>
      </c>
      <c r="C28" s="364">
        <f>+[10]Summary!$E26</f>
        <v>42917</v>
      </c>
      <c r="D28" s="364">
        <f>+[10]Summary!$F26</f>
        <v>42947</v>
      </c>
      <c r="E28" s="288">
        <f t="shared" si="0"/>
        <v>15.5</v>
      </c>
      <c r="F28" s="365">
        <f>+[10]Summary!$H26</f>
        <v>42957</v>
      </c>
      <c r="G28" s="288">
        <f t="shared" si="1"/>
        <v>10</v>
      </c>
      <c r="H28" s="148">
        <f>+[10]Summary!$J26</f>
        <v>42968</v>
      </c>
      <c r="I28" s="276">
        <f t="shared" si="2"/>
        <v>11</v>
      </c>
      <c r="J28" s="149">
        <f t="shared" si="3"/>
        <v>36.5</v>
      </c>
      <c r="K28" s="149">
        <f>+[10]Summary!$M26</f>
        <v>182614.74</v>
      </c>
      <c r="L28" s="149">
        <f t="shared" si="4"/>
        <v>6665438.0099999998</v>
      </c>
      <c r="M28" s="49"/>
      <c r="N28" s="49"/>
    </row>
    <row r="29" spans="1:14" ht="13.2">
      <c r="A29" s="94">
        <v>21</v>
      </c>
      <c r="B29" s="143" t="str">
        <f>+[10]Summary!$C27</f>
        <v>Texas Gas Transmission Corporation</v>
      </c>
      <c r="C29" s="364">
        <f>+[10]Summary!$E27</f>
        <v>42917</v>
      </c>
      <c r="D29" s="364">
        <f>+[10]Summary!$F27</f>
        <v>42947</v>
      </c>
      <c r="E29" s="288">
        <f t="shared" si="0"/>
        <v>15.5</v>
      </c>
      <c r="F29" s="365">
        <f>+[10]Summary!$H27</f>
        <v>42956</v>
      </c>
      <c r="G29" s="288">
        <f t="shared" si="1"/>
        <v>9</v>
      </c>
      <c r="H29" s="148">
        <f>+[10]Summary!$J27</f>
        <v>42968</v>
      </c>
      <c r="I29" s="276">
        <f t="shared" si="2"/>
        <v>12</v>
      </c>
      <c r="J29" s="149">
        <f t="shared" si="3"/>
        <v>36.5</v>
      </c>
      <c r="K29" s="149">
        <f>+[10]Summary!$M27</f>
        <v>1230352.49</v>
      </c>
      <c r="L29" s="149">
        <f t="shared" si="4"/>
        <v>44907865.884999998</v>
      </c>
      <c r="M29" s="49"/>
      <c r="N29" s="49"/>
    </row>
    <row r="30" spans="1:14" ht="13.2">
      <c r="A30" s="94">
        <v>22</v>
      </c>
      <c r="B30" s="143" t="str">
        <f>+[10]Summary!$C28</f>
        <v>Trunkline Gas Company, LLC</v>
      </c>
      <c r="C30" s="364">
        <f>+[10]Summary!$E28</f>
        <v>42917</v>
      </c>
      <c r="D30" s="364">
        <f>+[10]Summary!$F28</f>
        <v>42947</v>
      </c>
      <c r="E30" s="288">
        <f t="shared" si="0"/>
        <v>15.5</v>
      </c>
      <c r="F30" s="365">
        <f>+[10]Summary!$H28</f>
        <v>42957</v>
      </c>
      <c r="G30" s="288">
        <f t="shared" si="1"/>
        <v>10</v>
      </c>
      <c r="H30" s="148">
        <f>+[10]Summary!$J28</f>
        <v>42968</v>
      </c>
      <c r="I30" s="276">
        <f t="shared" si="2"/>
        <v>11</v>
      </c>
      <c r="J30" s="149">
        <f t="shared" si="3"/>
        <v>36.5</v>
      </c>
      <c r="K30" s="149">
        <f>+[10]Summary!$M28</f>
        <v>6985.14</v>
      </c>
      <c r="L30" s="149">
        <f t="shared" si="4"/>
        <v>254957.61000000002</v>
      </c>
      <c r="M30" s="49"/>
      <c r="N30" s="49"/>
    </row>
    <row r="31" spans="1:14" ht="13.2">
      <c r="A31" s="94">
        <v>23</v>
      </c>
      <c r="B31" s="143" t="str">
        <f>+[10]Summary!$C29</f>
        <v>United Energy Trading, LLC</v>
      </c>
      <c r="C31" s="364">
        <f>+[10]Summary!$E29</f>
        <v>42917</v>
      </c>
      <c r="D31" s="364">
        <f>+[10]Summary!$F29</f>
        <v>42947</v>
      </c>
      <c r="E31" s="288">
        <f t="shared" si="0"/>
        <v>15.5</v>
      </c>
      <c r="F31" s="365">
        <f>+[10]Summary!$H29</f>
        <v>42970</v>
      </c>
      <c r="G31" s="288">
        <f t="shared" si="1"/>
        <v>23</v>
      </c>
      <c r="H31" s="148">
        <f>+[10]Summary!$J29</f>
        <v>42972</v>
      </c>
      <c r="I31" s="276">
        <f t="shared" si="2"/>
        <v>2</v>
      </c>
      <c r="J31" s="149">
        <f t="shared" si="3"/>
        <v>40.5</v>
      </c>
      <c r="K31" s="149">
        <f>+[10]Summary!$M29</f>
        <v>669330.65</v>
      </c>
      <c r="L31" s="149">
        <f t="shared" si="4"/>
        <v>27107891.324999999</v>
      </c>
      <c r="M31" s="49"/>
      <c r="N31" s="49"/>
    </row>
    <row r="32" spans="1:14" ht="13.2">
      <c r="A32" s="94">
        <v>24</v>
      </c>
      <c r="B32" s="143" t="str">
        <f>+[10]Summary!$C30</f>
        <v>Antle Operating Company Inc.</v>
      </c>
      <c r="C32" s="364">
        <f>+[10]Summary!$E30</f>
        <v>42948</v>
      </c>
      <c r="D32" s="364">
        <f>+[10]Summary!$F30</f>
        <v>42978</v>
      </c>
      <c r="E32" s="288">
        <f t="shared" si="0"/>
        <v>15.5</v>
      </c>
      <c r="F32" s="365">
        <f>+[10]Summary!$H30</f>
        <v>42996</v>
      </c>
      <c r="G32" s="288">
        <f t="shared" si="1"/>
        <v>18</v>
      </c>
      <c r="H32" s="148">
        <f>+[10]Summary!$J30</f>
        <v>43000</v>
      </c>
      <c r="I32" s="276">
        <f t="shared" si="2"/>
        <v>4</v>
      </c>
      <c r="J32" s="149">
        <f t="shared" si="3"/>
        <v>37.5</v>
      </c>
      <c r="K32" s="149">
        <f>+[10]Summary!$M30</f>
        <v>4539.58</v>
      </c>
      <c r="L32" s="149">
        <f t="shared" si="4"/>
        <v>170234.25</v>
      </c>
      <c r="M32" s="49"/>
      <c r="N32" s="49"/>
    </row>
    <row r="33" spans="1:14" ht="13.2">
      <c r="A33" s="94">
        <v>25</v>
      </c>
      <c r="B33" s="143" t="str">
        <f>+[10]Summary!$C31</f>
        <v>Centerpoint Energy Services Inc</v>
      </c>
      <c r="C33" s="364">
        <f>+[10]Summary!$E31</f>
        <v>42948</v>
      </c>
      <c r="D33" s="364">
        <f>+[10]Summary!$F31</f>
        <v>42978</v>
      </c>
      <c r="E33" s="288">
        <f t="shared" si="0"/>
        <v>15.5</v>
      </c>
      <c r="F33" s="365">
        <f>+[10]Summary!$H31</f>
        <v>43000</v>
      </c>
      <c r="G33" s="288">
        <f t="shared" si="1"/>
        <v>22</v>
      </c>
      <c r="H33" s="148">
        <f>+[10]Summary!$J31</f>
        <v>43003</v>
      </c>
      <c r="I33" s="276">
        <f t="shared" si="2"/>
        <v>3</v>
      </c>
      <c r="J33" s="149">
        <f t="shared" si="3"/>
        <v>40.5</v>
      </c>
      <c r="K33" s="149">
        <f>+[10]Summary!$M31</f>
        <v>3607778.87</v>
      </c>
      <c r="L33" s="149">
        <f t="shared" si="4"/>
        <v>146115044.23500001</v>
      </c>
      <c r="M33" s="49"/>
      <c r="N33" s="49"/>
    </row>
    <row r="34" spans="1:14" ht="13.2">
      <c r="A34" s="94">
        <v>26</v>
      </c>
      <c r="B34" s="143" t="str">
        <f>+[10]Summary!$C32</f>
        <v>Centerpoint Energy Services Inc</v>
      </c>
      <c r="C34" s="364">
        <f>+[10]Summary!$E32</f>
        <v>42948</v>
      </c>
      <c r="D34" s="364">
        <f>+[10]Summary!$F32</f>
        <v>42978</v>
      </c>
      <c r="E34" s="288">
        <f t="shared" si="0"/>
        <v>15.5</v>
      </c>
      <c r="F34" s="365">
        <f>+[10]Summary!$H32</f>
        <v>42997</v>
      </c>
      <c r="G34" s="288">
        <f t="shared" si="1"/>
        <v>19</v>
      </c>
      <c r="H34" s="148">
        <f>+[10]Summary!$J32</f>
        <v>43003</v>
      </c>
      <c r="I34" s="276">
        <f t="shared" si="2"/>
        <v>6</v>
      </c>
      <c r="J34" s="149">
        <f t="shared" si="3"/>
        <v>40.5</v>
      </c>
      <c r="K34" s="149">
        <f>+[10]Summary!$M32</f>
        <v>86023.34</v>
      </c>
      <c r="L34" s="149">
        <f t="shared" si="4"/>
        <v>3483945.27</v>
      </c>
      <c r="M34" s="49"/>
      <c r="N34" s="49"/>
    </row>
    <row r="35" spans="1:14" ht="13.2">
      <c r="A35" s="94">
        <v>27</v>
      </c>
      <c r="B35" s="143" t="str">
        <f>+[10]Summary!$C33</f>
        <v>Har Ken Agent OK</v>
      </c>
      <c r="C35" s="364">
        <f>+[10]Summary!$E33</f>
        <v>42948</v>
      </c>
      <c r="D35" s="364">
        <f>+[10]Summary!$F33</f>
        <v>42978</v>
      </c>
      <c r="E35" s="288">
        <f t="shared" si="0"/>
        <v>15.5</v>
      </c>
      <c r="F35" s="365">
        <f>+[10]Summary!$H33</f>
        <v>42996</v>
      </c>
      <c r="G35" s="288">
        <f t="shared" si="1"/>
        <v>18</v>
      </c>
      <c r="H35" s="148">
        <f>+[10]Summary!$J33</f>
        <v>43000</v>
      </c>
      <c r="I35" s="276">
        <f t="shared" si="2"/>
        <v>4</v>
      </c>
      <c r="J35" s="149">
        <f t="shared" si="3"/>
        <v>37.5</v>
      </c>
      <c r="K35" s="149">
        <f>+[10]Summary!$M33</f>
        <v>356.1</v>
      </c>
      <c r="L35" s="149">
        <f t="shared" si="4"/>
        <v>13353.75</v>
      </c>
      <c r="M35" s="49"/>
      <c r="N35" s="49"/>
    </row>
    <row r="36" spans="1:14" ht="13.2">
      <c r="A36" s="94">
        <v>28</v>
      </c>
      <c r="B36" s="143" t="str">
        <f>+[10]Summary!$C34</f>
        <v>Orbit Gas Transmission Inc</v>
      </c>
      <c r="C36" s="364">
        <f>+[10]Summary!$E34</f>
        <v>42948</v>
      </c>
      <c r="D36" s="364">
        <f>+[10]Summary!$F34</f>
        <v>42978</v>
      </c>
      <c r="E36" s="288">
        <f t="shared" si="0"/>
        <v>15.5</v>
      </c>
      <c r="F36" s="365">
        <f>+[10]Summary!$H34</f>
        <v>42996</v>
      </c>
      <c r="G36" s="288">
        <f t="shared" si="1"/>
        <v>18</v>
      </c>
      <c r="H36" s="148">
        <f>+[10]Summary!$J34</f>
        <v>43000</v>
      </c>
      <c r="I36" s="276">
        <f t="shared" si="2"/>
        <v>4</v>
      </c>
      <c r="J36" s="149">
        <f t="shared" si="3"/>
        <v>37.5</v>
      </c>
      <c r="K36" s="149">
        <f>+[10]Summary!$M34</f>
        <v>2510.52</v>
      </c>
      <c r="L36" s="149">
        <f t="shared" si="4"/>
        <v>94144.5</v>
      </c>
      <c r="M36" s="49"/>
      <c r="N36" s="49"/>
    </row>
    <row r="37" spans="1:14" ht="13.2">
      <c r="A37" s="94">
        <v>29</v>
      </c>
      <c r="B37" s="143" t="str">
        <f>+[10]Summary!$C35</f>
        <v>Tennessee Gas Pipeline Co</v>
      </c>
      <c r="C37" s="364">
        <f>+[10]Summary!$E35</f>
        <v>42948</v>
      </c>
      <c r="D37" s="364">
        <f>+[10]Summary!$F35</f>
        <v>42978</v>
      </c>
      <c r="E37" s="288">
        <f t="shared" si="0"/>
        <v>15.5</v>
      </c>
      <c r="F37" s="365">
        <f>+[10]Summary!$H35</f>
        <v>42991</v>
      </c>
      <c r="G37" s="288">
        <f t="shared" si="1"/>
        <v>13</v>
      </c>
      <c r="H37" s="148">
        <f>+[10]Summary!$J35</f>
        <v>43003</v>
      </c>
      <c r="I37" s="276">
        <f t="shared" si="2"/>
        <v>12</v>
      </c>
      <c r="J37" s="149">
        <f t="shared" si="3"/>
        <v>40.5</v>
      </c>
      <c r="K37" s="149">
        <f>+[10]Summary!$M35</f>
        <v>182614.74</v>
      </c>
      <c r="L37" s="149">
        <f t="shared" si="4"/>
        <v>7395896.9699999997</v>
      </c>
      <c r="M37" s="49"/>
      <c r="N37" s="49"/>
    </row>
    <row r="38" spans="1:14" ht="13.2">
      <c r="A38" s="94">
        <v>30</v>
      </c>
      <c r="B38" s="143" t="str">
        <f>+[10]Summary!$C36</f>
        <v>Texas Gas Transmission Corporation</v>
      </c>
      <c r="C38" s="364">
        <f>+[10]Summary!$E36</f>
        <v>42948</v>
      </c>
      <c r="D38" s="364">
        <f>+[10]Summary!$F36</f>
        <v>42978</v>
      </c>
      <c r="E38" s="288">
        <f t="shared" si="0"/>
        <v>15.5</v>
      </c>
      <c r="F38" s="365">
        <f>+[10]Summary!$H36</f>
        <v>42991</v>
      </c>
      <c r="G38" s="288">
        <f t="shared" si="1"/>
        <v>13</v>
      </c>
      <c r="H38" s="148">
        <f>+[10]Summary!$J36</f>
        <v>43000</v>
      </c>
      <c r="I38" s="276">
        <f t="shared" si="2"/>
        <v>9</v>
      </c>
      <c r="J38" s="149">
        <f t="shared" si="3"/>
        <v>37.5</v>
      </c>
      <c r="K38" s="149">
        <f>+[10]Summary!$M36</f>
        <v>1230352.49</v>
      </c>
      <c r="L38" s="149">
        <f t="shared" si="4"/>
        <v>46138218.375</v>
      </c>
      <c r="M38" s="49"/>
      <c r="N38" s="49"/>
    </row>
    <row r="39" spans="1:14" ht="13.2">
      <c r="A39" s="94">
        <v>31</v>
      </c>
      <c r="B39" s="143" t="str">
        <f>+[10]Summary!$C37</f>
        <v>Trunkline Gas Company, LLC</v>
      </c>
      <c r="C39" s="364">
        <f>+[10]Summary!$E37</f>
        <v>42948</v>
      </c>
      <c r="D39" s="364">
        <f>+[10]Summary!$F37</f>
        <v>42978</v>
      </c>
      <c r="E39" s="288">
        <f t="shared" si="0"/>
        <v>15.5</v>
      </c>
      <c r="F39" s="365">
        <f>+[10]Summary!$H37</f>
        <v>42991</v>
      </c>
      <c r="G39" s="288">
        <f t="shared" si="1"/>
        <v>13</v>
      </c>
      <c r="H39" s="148">
        <f>+[10]Summary!$J37</f>
        <v>42998</v>
      </c>
      <c r="I39" s="276">
        <f t="shared" si="2"/>
        <v>7</v>
      </c>
      <c r="J39" s="149">
        <f t="shared" si="3"/>
        <v>35.5</v>
      </c>
      <c r="K39" s="149">
        <f>+[10]Summary!$M37</f>
        <v>6942.08</v>
      </c>
      <c r="L39" s="149">
        <f t="shared" si="4"/>
        <v>246443.84</v>
      </c>
      <c r="M39" s="49"/>
      <c r="N39" s="49"/>
    </row>
    <row r="40" spans="1:14" ht="13.2">
      <c r="A40" s="94">
        <v>32</v>
      </c>
      <c r="B40" s="143" t="str">
        <f>+[10]Summary!$C38</f>
        <v>United Energy Trading, LLC</v>
      </c>
      <c r="C40" s="364">
        <f>+[10]Summary!$E38</f>
        <v>42948</v>
      </c>
      <c r="D40" s="364">
        <f>+[10]Summary!$F38</f>
        <v>42978</v>
      </c>
      <c r="E40" s="288">
        <f t="shared" si="0"/>
        <v>15.5</v>
      </c>
      <c r="F40" s="365">
        <f>+[10]Summary!$H38</f>
        <v>42999</v>
      </c>
      <c r="G40" s="288">
        <f t="shared" si="1"/>
        <v>21</v>
      </c>
      <c r="H40" s="148">
        <f>+[10]Summary!$J38</f>
        <v>43003</v>
      </c>
      <c r="I40" s="276">
        <f t="shared" si="2"/>
        <v>4</v>
      </c>
      <c r="J40" s="149">
        <f t="shared" si="3"/>
        <v>40.5</v>
      </c>
      <c r="K40" s="149">
        <f>+[10]Summary!$M38</f>
        <v>625449.81999999995</v>
      </c>
      <c r="L40" s="149">
        <f t="shared" si="4"/>
        <v>25330717.709999997</v>
      </c>
      <c r="M40" s="49"/>
      <c r="N40" s="49"/>
    </row>
    <row r="41" spans="1:14" ht="13.2">
      <c r="A41" s="94">
        <v>33</v>
      </c>
      <c r="B41" s="143" t="str">
        <f>+[10]Summary!$C39</f>
        <v>Antle Operating Company Inc.</v>
      </c>
      <c r="C41" s="364">
        <f>+[10]Summary!$E39</f>
        <v>42979</v>
      </c>
      <c r="D41" s="364">
        <f>+[10]Summary!$F39</f>
        <v>43008</v>
      </c>
      <c r="E41" s="288">
        <f t="shared" si="0"/>
        <v>15</v>
      </c>
      <c r="F41" s="365">
        <f>+[10]Summary!$H39</f>
        <v>43024</v>
      </c>
      <c r="G41" s="288">
        <f t="shared" si="1"/>
        <v>16</v>
      </c>
      <c r="H41" s="148">
        <f>+[10]Summary!$J39</f>
        <v>43028</v>
      </c>
      <c r="I41" s="276">
        <f t="shared" si="2"/>
        <v>4</v>
      </c>
      <c r="J41" s="149">
        <f t="shared" si="3"/>
        <v>35</v>
      </c>
      <c r="K41" s="149">
        <f>+[10]Summary!$M39</f>
        <v>3762</v>
      </c>
      <c r="L41" s="149">
        <f t="shared" si="4"/>
        <v>131670</v>
      </c>
      <c r="M41" s="49"/>
      <c r="N41" s="49"/>
    </row>
    <row r="42" spans="1:14" ht="13.2">
      <c r="A42" s="94">
        <v>34</v>
      </c>
      <c r="B42" s="143" t="str">
        <f>+[10]Summary!$C40</f>
        <v>Centerpoint Energy Services Inc</v>
      </c>
      <c r="C42" s="364">
        <f>+[10]Summary!$E40</f>
        <v>42979</v>
      </c>
      <c r="D42" s="364">
        <f>+[10]Summary!$F40</f>
        <v>43008</v>
      </c>
      <c r="E42" s="288">
        <f t="shared" si="0"/>
        <v>15</v>
      </c>
      <c r="F42" s="365">
        <f>+[10]Summary!$H40</f>
        <v>43032</v>
      </c>
      <c r="G42" s="288">
        <f t="shared" si="1"/>
        <v>24</v>
      </c>
      <c r="H42" s="148">
        <f>+[10]Summary!$J40</f>
        <v>43033</v>
      </c>
      <c r="I42" s="276">
        <f t="shared" si="2"/>
        <v>1</v>
      </c>
      <c r="J42" s="149">
        <f t="shared" si="3"/>
        <v>40</v>
      </c>
      <c r="K42" s="149">
        <f>+[10]Summary!$M40</f>
        <v>3771122.56</v>
      </c>
      <c r="L42" s="149">
        <f t="shared" si="4"/>
        <v>150844902.40000001</v>
      </c>
      <c r="M42" s="49"/>
      <c r="N42" s="49"/>
    </row>
    <row r="43" spans="1:14" ht="13.2">
      <c r="A43" s="94">
        <v>35</v>
      </c>
      <c r="B43" s="143" t="str">
        <f>+[10]Summary!$C41</f>
        <v>Centerpoint Energy Services Inc</v>
      </c>
      <c r="C43" s="364">
        <f>+[10]Summary!$E41</f>
        <v>42979</v>
      </c>
      <c r="D43" s="364">
        <f>+[10]Summary!$F41</f>
        <v>43008</v>
      </c>
      <c r="E43" s="288">
        <f t="shared" si="0"/>
        <v>15</v>
      </c>
      <c r="F43" s="365">
        <f>+[10]Summary!$H41</f>
        <v>43031</v>
      </c>
      <c r="G43" s="288">
        <f t="shared" si="1"/>
        <v>23</v>
      </c>
      <c r="H43" s="148">
        <f>+[10]Summary!$J41</f>
        <v>43033</v>
      </c>
      <c r="I43" s="276">
        <f t="shared" si="2"/>
        <v>2</v>
      </c>
      <c r="J43" s="149">
        <f t="shared" si="3"/>
        <v>40</v>
      </c>
      <c r="K43" s="149">
        <f>+[10]Summary!$M41</f>
        <v>82668.710000000006</v>
      </c>
      <c r="L43" s="149">
        <f t="shared" si="4"/>
        <v>3306748.4000000004</v>
      </c>
      <c r="M43" s="49"/>
      <c r="N43" s="49"/>
    </row>
    <row r="44" spans="1:14" ht="13.2">
      <c r="A44" s="94">
        <v>36</v>
      </c>
      <c r="B44" s="143" t="str">
        <f>+[10]Summary!$C42</f>
        <v>Har Ken Agent OK</v>
      </c>
      <c r="C44" s="364">
        <f>+[10]Summary!$E42</f>
        <v>42979</v>
      </c>
      <c r="D44" s="364">
        <f>+[10]Summary!$F42</f>
        <v>43008</v>
      </c>
      <c r="E44" s="288">
        <f t="shared" si="0"/>
        <v>15</v>
      </c>
      <c r="F44" s="365">
        <f>+[10]Summary!$H42</f>
        <v>43024</v>
      </c>
      <c r="G44" s="288">
        <f t="shared" si="1"/>
        <v>16</v>
      </c>
      <c r="H44" s="148">
        <f>+[10]Summary!$J42</f>
        <v>43028</v>
      </c>
      <c r="I44" s="276">
        <f t="shared" si="2"/>
        <v>4</v>
      </c>
      <c r="J44" s="149">
        <f t="shared" si="3"/>
        <v>35</v>
      </c>
      <c r="K44" s="149">
        <f>+[10]Summary!$M42</f>
        <v>342.5</v>
      </c>
      <c r="L44" s="149">
        <f t="shared" si="4"/>
        <v>11987.5</v>
      </c>
      <c r="M44" s="49"/>
      <c r="N44" s="49"/>
    </row>
    <row r="45" spans="1:14" ht="13.2">
      <c r="A45" s="94">
        <v>37</v>
      </c>
      <c r="B45" s="143" t="str">
        <f>+[10]Summary!$C43</f>
        <v>Orbit Gas Transmission Inc</v>
      </c>
      <c r="C45" s="364">
        <f>+[10]Summary!$E43</f>
        <v>42979</v>
      </c>
      <c r="D45" s="364">
        <f>+[10]Summary!$F43</f>
        <v>43008</v>
      </c>
      <c r="E45" s="288">
        <f t="shared" si="0"/>
        <v>15</v>
      </c>
      <c r="F45" s="365">
        <f>+[10]Summary!$H43</f>
        <v>43024</v>
      </c>
      <c r="G45" s="288">
        <f t="shared" si="1"/>
        <v>16</v>
      </c>
      <c r="H45" s="148">
        <f>+[10]Summary!$J43</f>
        <v>43028</v>
      </c>
      <c r="I45" s="276">
        <f t="shared" si="2"/>
        <v>4</v>
      </c>
      <c r="J45" s="149">
        <f t="shared" si="3"/>
        <v>35</v>
      </c>
      <c r="K45" s="149">
        <f>+[10]Summary!$M43</f>
        <v>3864.68</v>
      </c>
      <c r="L45" s="149">
        <f t="shared" si="4"/>
        <v>135263.79999999999</v>
      </c>
      <c r="M45" s="49"/>
      <c r="N45" s="49"/>
    </row>
    <row r="46" spans="1:14" ht="13.2">
      <c r="A46" s="94">
        <v>38</v>
      </c>
      <c r="B46" s="143" t="str">
        <f>+[10]Summary!$C44</f>
        <v>Tennessee Gas Pipeline Co</v>
      </c>
      <c r="C46" s="364">
        <f>+[10]Summary!$E44</f>
        <v>42979</v>
      </c>
      <c r="D46" s="364">
        <f>+[10]Summary!$F44</f>
        <v>43008</v>
      </c>
      <c r="E46" s="288">
        <f t="shared" si="0"/>
        <v>15</v>
      </c>
      <c r="F46" s="365">
        <f>+[10]Summary!$H44</f>
        <v>43020</v>
      </c>
      <c r="G46" s="288">
        <f t="shared" si="1"/>
        <v>12</v>
      </c>
      <c r="H46" s="148">
        <f>+[10]Summary!$J44</f>
        <v>43031</v>
      </c>
      <c r="I46" s="276">
        <f t="shared" si="2"/>
        <v>11</v>
      </c>
      <c r="J46" s="149">
        <f t="shared" si="3"/>
        <v>38</v>
      </c>
      <c r="K46" s="149">
        <f>+[10]Summary!$M44</f>
        <v>182614.74</v>
      </c>
      <c r="L46" s="149">
        <f t="shared" si="4"/>
        <v>6939360.1199999992</v>
      </c>
      <c r="M46" s="49"/>
      <c r="N46" s="49"/>
    </row>
    <row r="47" spans="1:14" ht="13.2">
      <c r="A47" s="94">
        <v>39</v>
      </c>
      <c r="B47" s="143" t="str">
        <f>+[10]Summary!$C45</f>
        <v>Texas Gas Transmission Corporation</v>
      </c>
      <c r="C47" s="364">
        <f>+[10]Summary!$E45</f>
        <v>42979</v>
      </c>
      <c r="D47" s="364">
        <f>+[10]Summary!$F45</f>
        <v>43008</v>
      </c>
      <c r="E47" s="288">
        <f t="shared" si="0"/>
        <v>15</v>
      </c>
      <c r="F47" s="365">
        <f>+[10]Summary!$H45</f>
        <v>43018</v>
      </c>
      <c r="G47" s="288">
        <f t="shared" si="1"/>
        <v>10</v>
      </c>
      <c r="H47" s="148">
        <f>+[10]Summary!$J45</f>
        <v>43028</v>
      </c>
      <c r="I47" s="276">
        <f t="shared" si="2"/>
        <v>10</v>
      </c>
      <c r="J47" s="149">
        <f t="shared" si="3"/>
        <v>35</v>
      </c>
      <c r="K47" s="149">
        <f>+[10]Summary!$M45</f>
        <v>1190663.7</v>
      </c>
      <c r="L47" s="149">
        <f t="shared" si="4"/>
        <v>41673229.5</v>
      </c>
      <c r="M47" s="49"/>
      <c r="N47" s="49"/>
    </row>
    <row r="48" spans="1:14" ht="13.2">
      <c r="A48" s="94">
        <v>40</v>
      </c>
      <c r="B48" s="143" t="str">
        <f>+[10]Summary!$C46</f>
        <v>Trunkline Gas Company, LLC</v>
      </c>
      <c r="C48" s="364">
        <f>+[10]Summary!$E46</f>
        <v>42979</v>
      </c>
      <c r="D48" s="364">
        <f>+[10]Summary!$F46</f>
        <v>43008</v>
      </c>
      <c r="E48" s="288">
        <f t="shared" si="0"/>
        <v>15</v>
      </c>
      <c r="F48" s="365">
        <f>+[10]Summary!$H46</f>
        <v>43018</v>
      </c>
      <c r="G48" s="288">
        <f t="shared" si="1"/>
        <v>10</v>
      </c>
      <c r="H48" s="148">
        <f>+[10]Summary!$J46</f>
        <v>43028</v>
      </c>
      <c r="I48" s="276">
        <f t="shared" si="2"/>
        <v>10</v>
      </c>
      <c r="J48" s="149">
        <f t="shared" si="3"/>
        <v>35</v>
      </c>
      <c r="K48" s="149">
        <f>+[10]Summary!$M46</f>
        <v>6759.42</v>
      </c>
      <c r="L48" s="149">
        <f t="shared" si="4"/>
        <v>236579.7</v>
      </c>
      <c r="M48" s="49"/>
      <c r="N48" s="49"/>
    </row>
    <row r="49" spans="1:14" ht="13.2">
      <c r="A49" s="94">
        <v>41</v>
      </c>
      <c r="B49" s="143" t="str">
        <f>+[10]Summary!$C47</f>
        <v>United Energy Trading, LLC</v>
      </c>
      <c r="C49" s="364">
        <f>+[10]Summary!$E47</f>
        <v>42979</v>
      </c>
      <c r="D49" s="364">
        <f>+[10]Summary!$F47</f>
        <v>43008</v>
      </c>
      <c r="E49" s="288">
        <f t="shared" si="0"/>
        <v>15</v>
      </c>
      <c r="F49" s="365">
        <f>+[10]Summary!$H47</f>
        <v>43031</v>
      </c>
      <c r="G49" s="288">
        <f t="shared" si="1"/>
        <v>23</v>
      </c>
      <c r="H49" s="148">
        <f>+[10]Summary!$J47</f>
        <v>43033</v>
      </c>
      <c r="I49" s="276">
        <f t="shared" si="2"/>
        <v>2</v>
      </c>
      <c r="J49" s="149">
        <f t="shared" si="3"/>
        <v>40</v>
      </c>
      <c r="K49" s="149">
        <f>+[10]Summary!$M47</f>
        <v>659194.1</v>
      </c>
      <c r="L49" s="149">
        <f t="shared" si="4"/>
        <v>26367764</v>
      </c>
      <c r="M49" s="49"/>
      <c r="N49" s="49"/>
    </row>
    <row r="50" spans="1:14" ht="13.2">
      <c r="A50" s="94">
        <v>42</v>
      </c>
      <c r="B50" s="143" t="str">
        <f>+[10]Summary!$C48</f>
        <v>Antle Operating Company Inc.</v>
      </c>
      <c r="C50" s="364">
        <f>+[10]Summary!$E48</f>
        <v>43009</v>
      </c>
      <c r="D50" s="364">
        <f>+[10]Summary!$F48</f>
        <v>43039</v>
      </c>
      <c r="E50" s="288">
        <f t="shared" si="0"/>
        <v>15.5</v>
      </c>
      <c r="F50" s="365">
        <f>+[10]Summary!$H48</f>
        <v>43053</v>
      </c>
      <c r="G50" s="288">
        <f t="shared" si="1"/>
        <v>14</v>
      </c>
      <c r="H50" s="148">
        <f>+[10]Summary!$J48</f>
        <v>43061</v>
      </c>
      <c r="I50" s="276">
        <f t="shared" si="2"/>
        <v>8</v>
      </c>
      <c r="J50" s="149">
        <f t="shared" si="3"/>
        <v>37.5</v>
      </c>
      <c r="K50" s="149">
        <f>+[10]Summary!$M48</f>
        <v>3887.38</v>
      </c>
      <c r="L50" s="149">
        <f t="shared" si="4"/>
        <v>145776.75</v>
      </c>
      <c r="M50" s="49"/>
      <c r="N50" s="49"/>
    </row>
    <row r="51" spans="1:14" ht="13.2">
      <c r="A51" s="94">
        <v>43</v>
      </c>
      <c r="B51" s="143" t="str">
        <f>+[10]Summary!$C49</f>
        <v>Centerpoint Energy Services Inc</v>
      </c>
      <c r="C51" s="364">
        <f>+[10]Summary!$E49</f>
        <v>43009</v>
      </c>
      <c r="D51" s="364">
        <f>+[10]Summary!$F49</f>
        <v>43039</v>
      </c>
      <c r="E51" s="288">
        <f t="shared" si="0"/>
        <v>15.5</v>
      </c>
      <c r="F51" s="365">
        <f>+[10]Summary!$H49</f>
        <v>43060</v>
      </c>
      <c r="G51" s="288">
        <f t="shared" si="1"/>
        <v>21</v>
      </c>
      <c r="H51" s="148">
        <f>+[10]Summary!$J49</f>
        <v>43066</v>
      </c>
      <c r="I51" s="276">
        <f t="shared" si="2"/>
        <v>6</v>
      </c>
      <c r="J51" s="149">
        <f t="shared" si="3"/>
        <v>42.5</v>
      </c>
      <c r="K51" s="149">
        <f>+[10]Summary!$M49</f>
        <v>5384616.6699999999</v>
      </c>
      <c r="L51" s="149">
        <f t="shared" si="4"/>
        <v>228846208.47499999</v>
      </c>
      <c r="M51" s="49"/>
      <c r="N51" s="49"/>
    </row>
    <row r="52" spans="1:14" ht="13.2">
      <c r="A52" s="94">
        <v>44</v>
      </c>
      <c r="B52" s="143" t="str">
        <f>+[10]Summary!$C50</f>
        <v>Centerpoint Energy Services Inc</v>
      </c>
      <c r="C52" s="364">
        <f>+[10]Summary!$E50</f>
        <v>43009</v>
      </c>
      <c r="D52" s="364">
        <f>+[10]Summary!$F50</f>
        <v>43039</v>
      </c>
      <c r="E52" s="288">
        <f t="shared" si="0"/>
        <v>15.5</v>
      </c>
      <c r="F52" s="365">
        <f>+[10]Summary!$H50</f>
        <v>43059</v>
      </c>
      <c r="G52" s="288">
        <f t="shared" si="1"/>
        <v>20</v>
      </c>
      <c r="H52" s="148">
        <f>+[10]Summary!$J50</f>
        <v>43066</v>
      </c>
      <c r="I52" s="276">
        <f t="shared" si="2"/>
        <v>7</v>
      </c>
      <c r="J52" s="149">
        <f t="shared" si="3"/>
        <v>42.5</v>
      </c>
      <c r="K52" s="149">
        <f>+[10]Summary!$M50</f>
        <v>85471.62</v>
      </c>
      <c r="L52" s="149">
        <f t="shared" si="4"/>
        <v>3632543.8499999996</v>
      </c>
      <c r="M52" s="49"/>
      <c r="N52" s="49"/>
    </row>
    <row r="53" spans="1:14" ht="13.2">
      <c r="A53" s="94">
        <v>45</v>
      </c>
      <c r="B53" s="143" t="str">
        <f>+[10]Summary!$C51</f>
        <v>Har Ken Agent OK</v>
      </c>
      <c r="C53" s="364">
        <f>+[10]Summary!$E51</f>
        <v>43009</v>
      </c>
      <c r="D53" s="364">
        <f>+[10]Summary!$F51</f>
        <v>43039</v>
      </c>
      <c r="E53" s="288">
        <f t="shared" si="0"/>
        <v>15.5</v>
      </c>
      <c r="F53" s="365">
        <f>+[10]Summary!$H51</f>
        <v>43053</v>
      </c>
      <c r="G53" s="288">
        <f t="shared" si="1"/>
        <v>14</v>
      </c>
      <c r="H53" s="148">
        <f>+[10]Summary!$J51</f>
        <v>43061</v>
      </c>
      <c r="I53" s="276">
        <f t="shared" si="2"/>
        <v>8</v>
      </c>
      <c r="J53" s="149">
        <f t="shared" si="3"/>
        <v>37.5</v>
      </c>
      <c r="K53" s="149">
        <f>+[10]Summary!$M51</f>
        <v>375.76</v>
      </c>
      <c r="L53" s="149">
        <f t="shared" si="4"/>
        <v>14091</v>
      </c>
      <c r="M53" s="49"/>
      <c r="N53" s="49"/>
    </row>
    <row r="54" spans="1:14" ht="13.2">
      <c r="A54" s="94">
        <v>46</v>
      </c>
      <c r="B54" s="143" t="str">
        <f>+[10]Summary!$C52</f>
        <v>Midwestern Gas Transmission</v>
      </c>
      <c r="C54" s="364">
        <f>+[10]Summary!$E52</f>
        <v>43009</v>
      </c>
      <c r="D54" s="364">
        <f>+[10]Summary!$F52</f>
        <v>43039</v>
      </c>
      <c r="E54" s="288">
        <f t="shared" si="0"/>
        <v>15.5</v>
      </c>
      <c r="F54" s="365">
        <f>+[10]Summary!$H52</f>
        <v>43053</v>
      </c>
      <c r="G54" s="288">
        <f t="shared" si="1"/>
        <v>14</v>
      </c>
      <c r="H54" s="148">
        <f>+[10]Summary!$J52</f>
        <v>43087</v>
      </c>
      <c r="I54" s="276">
        <f t="shared" si="2"/>
        <v>34</v>
      </c>
      <c r="J54" s="149">
        <f t="shared" si="3"/>
        <v>63.5</v>
      </c>
      <c r="K54" s="149">
        <f>+[10]Summary!$M52</f>
        <v>-374.78</v>
      </c>
      <c r="L54" s="149">
        <f t="shared" si="4"/>
        <v>-23798.53</v>
      </c>
      <c r="M54" s="49"/>
      <c r="N54" s="49"/>
    </row>
    <row r="55" spans="1:14" ht="13.2">
      <c r="A55" s="94">
        <v>47</v>
      </c>
      <c r="B55" s="143" t="str">
        <f>+[10]Summary!$C53</f>
        <v>Orbit Gas Transmission Inc</v>
      </c>
      <c r="C55" s="364">
        <f>+[10]Summary!$E53</f>
        <v>43009</v>
      </c>
      <c r="D55" s="364">
        <f>+[10]Summary!$F53</f>
        <v>43039</v>
      </c>
      <c r="E55" s="288">
        <f t="shared" si="0"/>
        <v>15.5</v>
      </c>
      <c r="F55" s="365">
        <f>+[10]Summary!$H53</f>
        <v>43053</v>
      </c>
      <c r="G55" s="288">
        <f t="shared" si="1"/>
        <v>14</v>
      </c>
      <c r="H55" s="148">
        <f>+[10]Summary!$J53</f>
        <v>43060</v>
      </c>
      <c r="I55" s="276">
        <f t="shared" si="2"/>
        <v>7</v>
      </c>
      <c r="J55" s="149">
        <f t="shared" si="3"/>
        <v>36.5</v>
      </c>
      <c r="K55" s="149">
        <f>+[10]Summary!$M53</f>
        <v>685.03</v>
      </c>
      <c r="L55" s="149">
        <f t="shared" si="4"/>
        <v>25003.594999999998</v>
      </c>
      <c r="M55" s="49"/>
      <c r="N55" s="49"/>
    </row>
    <row r="56" spans="1:14" ht="13.2">
      <c r="A56" s="94">
        <v>48</v>
      </c>
      <c r="B56" s="143" t="str">
        <f>+[10]Summary!$C54</f>
        <v>Tennessee Gas Pipeline Co</v>
      </c>
      <c r="C56" s="364">
        <f>+[10]Summary!$E54</f>
        <v>43009</v>
      </c>
      <c r="D56" s="364">
        <f>+[10]Summary!$F54</f>
        <v>43039</v>
      </c>
      <c r="E56" s="288">
        <f t="shared" si="0"/>
        <v>15.5</v>
      </c>
      <c r="F56" s="365">
        <f>+[10]Summary!$H54</f>
        <v>43053</v>
      </c>
      <c r="G56" s="288">
        <f t="shared" si="1"/>
        <v>14</v>
      </c>
      <c r="H56" s="148">
        <f>+[10]Summary!$J54</f>
        <v>43059</v>
      </c>
      <c r="I56" s="276">
        <f t="shared" si="2"/>
        <v>6</v>
      </c>
      <c r="J56" s="149">
        <f t="shared" si="3"/>
        <v>35.5</v>
      </c>
      <c r="K56" s="149">
        <f>+[10]Summary!$M54</f>
        <v>203939.34</v>
      </c>
      <c r="L56" s="149">
        <f t="shared" si="4"/>
        <v>7239846.5700000003</v>
      </c>
      <c r="M56" s="49"/>
      <c r="N56" s="49"/>
    </row>
    <row r="57" spans="1:14" ht="13.2">
      <c r="A57" s="94">
        <v>49</v>
      </c>
      <c r="B57" s="143" t="str">
        <f>+[10]Summary!$C55</f>
        <v>Texas Gas Transmission Corporation</v>
      </c>
      <c r="C57" s="364">
        <f>+[10]Summary!$E55</f>
        <v>43009</v>
      </c>
      <c r="D57" s="364">
        <f>+[10]Summary!$F55</f>
        <v>43039</v>
      </c>
      <c r="E57" s="288">
        <f t="shared" si="0"/>
        <v>15.5</v>
      </c>
      <c r="F57" s="365">
        <f>+[10]Summary!$H55</f>
        <v>43053</v>
      </c>
      <c r="G57" s="288">
        <f t="shared" si="1"/>
        <v>14</v>
      </c>
      <c r="H57" s="148">
        <f>+[10]Summary!$J55</f>
        <v>43059</v>
      </c>
      <c r="I57" s="276">
        <f t="shared" si="2"/>
        <v>6</v>
      </c>
      <c r="J57" s="149">
        <f t="shared" si="3"/>
        <v>35.5</v>
      </c>
      <c r="K57" s="149">
        <f>+[10]Summary!$M55</f>
        <v>1621371.92</v>
      </c>
      <c r="L57" s="149">
        <f t="shared" si="4"/>
        <v>57558703.159999996</v>
      </c>
      <c r="M57" s="49"/>
      <c r="N57" s="49"/>
    </row>
    <row r="58" spans="1:14" ht="13.2">
      <c r="A58" s="94">
        <v>50</v>
      </c>
      <c r="B58" s="143" t="str">
        <f>+[10]Summary!$C56</f>
        <v>Trunkline Gas Company, LLC</v>
      </c>
      <c r="C58" s="364">
        <f>+[10]Summary!$E56</f>
        <v>43009</v>
      </c>
      <c r="D58" s="364">
        <f>+[10]Summary!$F56</f>
        <v>43039</v>
      </c>
      <c r="E58" s="288">
        <f t="shared" si="0"/>
        <v>15.5</v>
      </c>
      <c r="F58" s="365">
        <f>+[10]Summary!$H56</f>
        <v>43054</v>
      </c>
      <c r="G58" s="288">
        <f t="shared" si="1"/>
        <v>15</v>
      </c>
      <c r="H58" s="148">
        <f>+[10]Summary!$J56</f>
        <v>43059</v>
      </c>
      <c r="I58" s="276">
        <f t="shared" si="2"/>
        <v>5</v>
      </c>
      <c r="J58" s="149">
        <f t="shared" si="3"/>
        <v>35.5</v>
      </c>
      <c r="K58" s="149">
        <f>+[10]Summary!$M56</f>
        <v>6752.89</v>
      </c>
      <c r="L58" s="149">
        <f t="shared" si="4"/>
        <v>239727.595</v>
      </c>
      <c r="M58" s="49"/>
      <c r="N58" s="49"/>
    </row>
    <row r="59" spans="1:14" ht="13.2">
      <c r="A59" s="94">
        <v>51</v>
      </c>
      <c r="B59" s="143" t="str">
        <f>+[10]Summary!$C57</f>
        <v>United Energy Trading, LLC</v>
      </c>
      <c r="C59" s="364">
        <f>+[10]Summary!$E57</f>
        <v>43009</v>
      </c>
      <c r="D59" s="364">
        <f>+[10]Summary!$F57</f>
        <v>43039</v>
      </c>
      <c r="E59" s="288">
        <f t="shared" si="0"/>
        <v>15.5</v>
      </c>
      <c r="F59" s="365">
        <f>+[10]Summary!$H57</f>
        <v>43060</v>
      </c>
      <c r="G59" s="288">
        <f t="shared" si="1"/>
        <v>21</v>
      </c>
      <c r="H59" s="148">
        <f>+[10]Summary!$J57</f>
        <v>43066</v>
      </c>
      <c r="I59" s="276">
        <f t="shared" si="2"/>
        <v>6</v>
      </c>
      <c r="J59" s="149">
        <f t="shared" si="3"/>
        <v>42.5</v>
      </c>
      <c r="K59" s="149">
        <f>+[10]Summary!$M57</f>
        <v>880245.91</v>
      </c>
      <c r="L59" s="149">
        <f t="shared" si="4"/>
        <v>37410451.175000004</v>
      </c>
      <c r="M59" s="49"/>
      <c r="N59" s="49"/>
    </row>
    <row r="60" spans="1:14" ht="13.2">
      <c r="A60" s="94">
        <v>52</v>
      </c>
      <c r="B60" s="143" t="str">
        <f>+[10]Summary!$C58</f>
        <v>Antle Operating Company Inc.</v>
      </c>
      <c r="C60" s="364">
        <f>+[10]Summary!$E58</f>
        <v>43040</v>
      </c>
      <c r="D60" s="364">
        <f>+[10]Summary!$F58</f>
        <v>43069</v>
      </c>
      <c r="E60" s="288">
        <f t="shared" si="0"/>
        <v>15</v>
      </c>
      <c r="F60" s="365">
        <f>+[10]Summary!$H58</f>
        <v>43083</v>
      </c>
      <c r="G60" s="288">
        <f t="shared" si="1"/>
        <v>14</v>
      </c>
      <c r="H60" s="148">
        <f>+[10]Summary!$J58</f>
        <v>43087</v>
      </c>
      <c r="I60" s="276">
        <f t="shared" si="2"/>
        <v>4</v>
      </c>
      <c r="J60" s="149">
        <f t="shared" si="3"/>
        <v>33</v>
      </c>
      <c r="K60" s="149">
        <f>+[10]Summary!$M58</f>
        <v>3822</v>
      </c>
      <c r="L60" s="149">
        <f t="shared" si="4"/>
        <v>126126</v>
      </c>
      <c r="M60" s="49"/>
      <c r="N60" s="49"/>
    </row>
    <row r="61" spans="1:14" ht="13.2">
      <c r="A61" s="94">
        <v>53</v>
      </c>
      <c r="B61" s="143" t="str">
        <f>+[10]Summary!$C59</f>
        <v>Centerpoint Energy Services Inc</v>
      </c>
      <c r="C61" s="364">
        <f>+[10]Summary!$E59</f>
        <v>43040</v>
      </c>
      <c r="D61" s="364">
        <f>+[10]Summary!$F59</f>
        <v>43069</v>
      </c>
      <c r="E61" s="288">
        <f t="shared" si="0"/>
        <v>15</v>
      </c>
      <c r="F61" s="365">
        <f>+[10]Summary!$H59</f>
        <v>43090</v>
      </c>
      <c r="G61" s="288">
        <f t="shared" si="1"/>
        <v>21</v>
      </c>
      <c r="H61" s="148">
        <f>+[10]Summary!$J59</f>
        <v>43095</v>
      </c>
      <c r="I61" s="276">
        <f t="shared" si="2"/>
        <v>5</v>
      </c>
      <c r="J61" s="149">
        <f t="shared" si="3"/>
        <v>41</v>
      </c>
      <c r="K61" s="149">
        <f>+[10]Summary!$M59</f>
        <v>2785341.33</v>
      </c>
      <c r="L61" s="149">
        <f t="shared" si="4"/>
        <v>114198994.53</v>
      </c>
      <c r="M61" s="49"/>
      <c r="N61" s="49"/>
    </row>
    <row r="62" spans="1:14" ht="13.2">
      <c r="A62" s="94">
        <v>54</v>
      </c>
      <c r="B62" s="143" t="str">
        <f>+[10]Summary!$C60</f>
        <v>Centerpoint Energy Services Inc</v>
      </c>
      <c r="C62" s="364">
        <f>+[10]Summary!$E60</f>
        <v>43040</v>
      </c>
      <c r="D62" s="364">
        <f>+[10]Summary!$F60</f>
        <v>43069</v>
      </c>
      <c r="E62" s="288">
        <f t="shared" si="0"/>
        <v>15</v>
      </c>
      <c r="F62" s="365">
        <f>+[10]Summary!$H60</f>
        <v>43087</v>
      </c>
      <c r="G62" s="288">
        <f t="shared" si="1"/>
        <v>18</v>
      </c>
      <c r="H62" s="148">
        <f>+[10]Summary!$J60</f>
        <v>43095</v>
      </c>
      <c r="I62" s="276">
        <f t="shared" si="2"/>
        <v>8</v>
      </c>
      <c r="J62" s="149">
        <f t="shared" si="3"/>
        <v>41</v>
      </c>
      <c r="K62" s="149">
        <f>+[10]Summary!$M60</f>
        <v>150815.46</v>
      </c>
      <c r="L62" s="149">
        <f t="shared" si="4"/>
        <v>6183433.8599999994</v>
      </c>
      <c r="M62" s="49"/>
      <c r="N62" s="49"/>
    </row>
    <row r="63" spans="1:14" ht="13.2">
      <c r="A63" s="94">
        <v>55</v>
      </c>
      <c r="B63" s="143" t="str">
        <f>+[10]Summary!$C61</f>
        <v>Har Ken Agent OK</v>
      </c>
      <c r="C63" s="364">
        <f>+[10]Summary!$E61</f>
        <v>43040</v>
      </c>
      <c r="D63" s="364">
        <f>+[10]Summary!$F61</f>
        <v>43069</v>
      </c>
      <c r="E63" s="288">
        <f t="shared" si="0"/>
        <v>15</v>
      </c>
      <c r="F63" s="365">
        <f>+[10]Summary!$H61</f>
        <v>43083</v>
      </c>
      <c r="G63" s="288">
        <f t="shared" si="1"/>
        <v>14</v>
      </c>
      <c r="H63" s="148">
        <f>+[10]Summary!$J61</f>
        <v>43087</v>
      </c>
      <c r="I63" s="276">
        <f t="shared" si="2"/>
        <v>4</v>
      </c>
      <c r="J63" s="149">
        <f t="shared" si="3"/>
        <v>33</v>
      </c>
      <c r="K63" s="149">
        <f>+[10]Summary!$M61</f>
        <v>299.70999999999998</v>
      </c>
      <c r="L63" s="149">
        <f t="shared" si="4"/>
        <v>9890.4299999999985</v>
      </c>
      <c r="M63" s="49"/>
      <c r="N63" s="49"/>
    </row>
    <row r="64" spans="1:14" ht="13.2">
      <c r="A64" s="94">
        <v>56</v>
      </c>
      <c r="B64" s="143" t="str">
        <f>+[10]Summary!$C62</f>
        <v>Midwestern Gas Transmission</v>
      </c>
      <c r="C64" s="364">
        <f>+[10]Summary!$E62</f>
        <v>43040</v>
      </c>
      <c r="D64" s="364">
        <f>+[10]Summary!$F62</f>
        <v>43069</v>
      </c>
      <c r="E64" s="288">
        <f t="shared" si="0"/>
        <v>15</v>
      </c>
      <c r="F64" s="365">
        <f>+[10]Summary!$H62</f>
        <v>43082</v>
      </c>
      <c r="G64" s="288">
        <f t="shared" si="1"/>
        <v>13</v>
      </c>
      <c r="H64" s="148">
        <f>+[10]Summary!$J62</f>
        <v>43087</v>
      </c>
      <c r="I64" s="276">
        <f t="shared" si="2"/>
        <v>5</v>
      </c>
      <c r="J64" s="149">
        <f t="shared" si="3"/>
        <v>33</v>
      </c>
      <c r="K64" s="149">
        <f>+[10]Summary!$M62</f>
        <v>1179.1500000000001</v>
      </c>
      <c r="L64" s="149">
        <f t="shared" si="4"/>
        <v>38911.950000000004</v>
      </c>
      <c r="M64" s="49"/>
      <c r="N64" s="49"/>
    </row>
    <row r="65" spans="1:14" ht="13.2">
      <c r="A65" s="94">
        <v>57</v>
      </c>
      <c r="B65" s="143" t="str">
        <f>+[10]Summary!$C63</f>
        <v>Orbit Gas Transmission Inc</v>
      </c>
      <c r="C65" s="364">
        <f>+[10]Summary!$E63</f>
        <v>43040</v>
      </c>
      <c r="D65" s="364">
        <f>+[10]Summary!$F63</f>
        <v>43069</v>
      </c>
      <c r="E65" s="288">
        <f t="shared" si="0"/>
        <v>15</v>
      </c>
      <c r="F65" s="365">
        <f>+[10]Summary!$H63</f>
        <v>43083</v>
      </c>
      <c r="G65" s="288">
        <f t="shared" si="1"/>
        <v>14</v>
      </c>
      <c r="H65" s="148">
        <f>+[10]Summary!$J63</f>
        <v>43087</v>
      </c>
      <c r="I65" s="276">
        <f t="shared" si="2"/>
        <v>4</v>
      </c>
      <c r="J65" s="149">
        <f t="shared" si="3"/>
        <v>33</v>
      </c>
      <c r="K65" s="149">
        <f>+[10]Summary!$M63</f>
        <v>744.32</v>
      </c>
      <c r="L65" s="149">
        <f t="shared" si="4"/>
        <v>24562.560000000001</v>
      </c>
      <c r="M65" s="49"/>
      <c r="N65" s="49"/>
    </row>
    <row r="66" spans="1:14" ht="13.2">
      <c r="A66" s="94">
        <v>58</v>
      </c>
      <c r="B66" s="143" t="str">
        <f>+[10]Summary!$C64</f>
        <v>Tennessee Gas Pipeline Co</v>
      </c>
      <c r="C66" s="364">
        <f>+[10]Summary!$E64</f>
        <v>43040</v>
      </c>
      <c r="D66" s="364">
        <f>+[10]Summary!$F64</f>
        <v>43069</v>
      </c>
      <c r="E66" s="288">
        <f t="shared" si="0"/>
        <v>15</v>
      </c>
      <c r="F66" s="365">
        <f>+[10]Summary!$H64</f>
        <v>43083</v>
      </c>
      <c r="G66" s="288">
        <f t="shared" si="1"/>
        <v>14</v>
      </c>
      <c r="H66" s="148">
        <f>+[10]Summary!$J64</f>
        <v>43091</v>
      </c>
      <c r="I66" s="276">
        <f t="shared" si="2"/>
        <v>8</v>
      </c>
      <c r="J66" s="149">
        <f t="shared" si="3"/>
        <v>37</v>
      </c>
      <c r="K66" s="149">
        <f>+[10]Summary!$M64</f>
        <v>406544.04</v>
      </c>
      <c r="L66" s="149">
        <f t="shared" si="4"/>
        <v>15042129.479999999</v>
      </c>
      <c r="M66" s="49"/>
      <c r="N66" s="49"/>
    </row>
    <row r="67" spans="1:14" ht="13.2">
      <c r="A67" s="94">
        <v>59</v>
      </c>
      <c r="B67" s="143" t="str">
        <f>+[10]Summary!$C65</f>
        <v>Texas Gas Transmission Corporation</v>
      </c>
      <c r="C67" s="364">
        <f>+[10]Summary!$E65</f>
        <v>43040</v>
      </c>
      <c r="D67" s="364">
        <f>+[10]Summary!$F65</f>
        <v>43069</v>
      </c>
      <c r="E67" s="288">
        <f t="shared" si="0"/>
        <v>15</v>
      </c>
      <c r="F67" s="365">
        <f>+[10]Summary!$H65</f>
        <v>43082</v>
      </c>
      <c r="G67" s="288">
        <f t="shared" si="1"/>
        <v>13</v>
      </c>
      <c r="H67" s="148">
        <f>+[10]Summary!$J65</f>
        <v>43090</v>
      </c>
      <c r="I67" s="276">
        <f t="shared" si="2"/>
        <v>8</v>
      </c>
      <c r="J67" s="149">
        <f t="shared" si="3"/>
        <v>36</v>
      </c>
      <c r="K67" s="149">
        <f>+[10]Summary!$M65</f>
        <v>1717703.8</v>
      </c>
      <c r="L67" s="149">
        <f t="shared" si="4"/>
        <v>61837336.800000004</v>
      </c>
      <c r="M67" s="49"/>
      <c r="N67" s="49"/>
    </row>
    <row r="68" spans="1:14" ht="13.2">
      <c r="A68" s="94">
        <v>60</v>
      </c>
      <c r="B68" s="143" t="str">
        <f>+[10]Summary!$C66</f>
        <v>Trunkline Gas Company, LLC</v>
      </c>
      <c r="C68" s="364">
        <f>+[10]Summary!$E66</f>
        <v>43040</v>
      </c>
      <c r="D68" s="364">
        <f>+[10]Summary!$F66</f>
        <v>43069</v>
      </c>
      <c r="E68" s="288">
        <f t="shared" si="0"/>
        <v>15</v>
      </c>
      <c r="F68" s="365">
        <f>+[10]Summary!$H66</f>
        <v>43084</v>
      </c>
      <c r="G68" s="288">
        <f t="shared" si="1"/>
        <v>15</v>
      </c>
      <c r="H68" s="148">
        <f>+[10]Summary!$J66</f>
        <v>43089</v>
      </c>
      <c r="I68" s="276">
        <f t="shared" si="2"/>
        <v>5</v>
      </c>
      <c r="J68" s="149">
        <f t="shared" si="3"/>
        <v>35</v>
      </c>
      <c r="K68" s="149">
        <f>+[10]Summary!$M66</f>
        <v>29594.87</v>
      </c>
      <c r="L68" s="149">
        <f t="shared" si="4"/>
        <v>1035820.45</v>
      </c>
      <c r="M68" s="49"/>
      <c r="N68" s="49"/>
    </row>
    <row r="69" spans="1:14" ht="13.2">
      <c r="A69" s="94">
        <v>61</v>
      </c>
      <c r="B69" s="143" t="str">
        <f>+[10]Summary!$C67</f>
        <v>United Energy Trading, LLC</v>
      </c>
      <c r="C69" s="364">
        <f>+[10]Summary!$E67</f>
        <v>43040</v>
      </c>
      <c r="D69" s="364">
        <f>+[10]Summary!$F67</f>
        <v>43069</v>
      </c>
      <c r="E69" s="288">
        <f t="shared" si="0"/>
        <v>15</v>
      </c>
      <c r="F69" s="365">
        <f>+[10]Summary!$H67</f>
        <v>43090</v>
      </c>
      <c r="G69" s="288">
        <f t="shared" si="1"/>
        <v>21</v>
      </c>
      <c r="H69" s="148">
        <f>+[10]Summary!$J67</f>
        <v>43095</v>
      </c>
      <c r="I69" s="276">
        <f t="shared" si="2"/>
        <v>5</v>
      </c>
      <c r="J69" s="149">
        <f t="shared" si="3"/>
        <v>41</v>
      </c>
      <c r="K69" s="149">
        <f>+[10]Summary!$M67</f>
        <v>147435.57</v>
      </c>
      <c r="L69" s="149">
        <f t="shared" si="4"/>
        <v>6044858.3700000001</v>
      </c>
      <c r="M69" s="49"/>
      <c r="N69" s="49"/>
    </row>
    <row r="70" spans="1:14" ht="13.2">
      <c r="A70" s="94">
        <v>62</v>
      </c>
      <c r="B70" s="143" t="str">
        <f>+[10]Summary!$C68</f>
        <v>Antle Operating Company Inc.</v>
      </c>
      <c r="C70" s="364">
        <f>+[10]Summary!$E68</f>
        <v>43070</v>
      </c>
      <c r="D70" s="364">
        <f>+[10]Summary!$F68</f>
        <v>43100</v>
      </c>
      <c r="E70" s="288">
        <f t="shared" si="0"/>
        <v>15.5</v>
      </c>
      <c r="F70" s="365">
        <f>+[10]Summary!$H68</f>
        <v>43117</v>
      </c>
      <c r="G70" s="288">
        <f t="shared" si="1"/>
        <v>17</v>
      </c>
      <c r="H70" s="148">
        <f>+[10]Summary!$J68</f>
        <v>43126</v>
      </c>
      <c r="I70" s="276">
        <f t="shared" si="2"/>
        <v>9</v>
      </c>
      <c r="J70" s="149">
        <f t="shared" si="3"/>
        <v>41.5</v>
      </c>
      <c r="K70" s="149">
        <f>+[10]Summary!$M68</f>
        <v>2351.2600000000002</v>
      </c>
      <c r="L70" s="149">
        <f t="shared" si="4"/>
        <v>97577.290000000008</v>
      </c>
      <c r="M70" s="49"/>
      <c r="N70" s="49"/>
    </row>
    <row r="71" spans="1:14" ht="13.2">
      <c r="A71" s="94">
        <v>63</v>
      </c>
      <c r="B71" s="143" t="str">
        <f>+[10]Summary!$C69</f>
        <v>Centerpoint Energy Services Inc</v>
      </c>
      <c r="C71" s="364">
        <f>+[10]Summary!$E69</f>
        <v>43070</v>
      </c>
      <c r="D71" s="364">
        <f>+[10]Summary!$F69</f>
        <v>43100</v>
      </c>
      <c r="E71" s="288">
        <f t="shared" si="0"/>
        <v>15.5</v>
      </c>
      <c r="F71" s="365">
        <f>+[10]Summary!$H69</f>
        <v>43124</v>
      </c>
      <c r="G71" s="288">
        <f t="shared" si="1"/>
        <v>24</v>
      </c>
      <c r="H71" s="148">
        <f>+[10]Summary!$J69</f>
        <v>43125</v>
      </c>
      <c r="I71" s="276">
        <f t="shared" si="2"/>
        <v>1</v>
      </c>
      <c r="J71" s="149">
        <f t="shared" si="3"/>
        <v>40.5</v>
      </c>
      <c r="K71" s="149">
        <f>+[10]Summary!$M69</f>
        <v>5748155.1799999997</v>
      </c>
      <c r="L71" s="149">
        <f t="shared" si="4"/>
        <v>232800284.78999999</v>
      </c>
      <c r="M71" s="49"/>
      <c r="N71" s="49"/>
    </row>
    <row r="72" spans="1:14" ht="13.2">
      <c r="A72" s="94">
        <v>64</v>
      </c>
      <c r="B72" s="143" t="str">
        <f>+[10]Summary!$C70</f>
        <v>Centerpoint Energy Services Inc</v>
      </c>
      <c r="C72" s="364">
        <f>+[10]Summary!$E70</f>
        <v>43070</v>
      </c>
      <c r="D72" s="364">
        <f>+[10]Summary!$F70</f>
        <v>43100</v>
      </c>
      <c r="E72" s="288">
        <f t="shared" si="0"/>
        <v>15.5</v>
      </c>
      <c r="F72" s="365">
        <f>+[10]Summary!$H70</f>
        <v>43124</v>
      </c>
      <c r="G72" s="288">
        <f t="shared" si="1"/>
        <v>24</v>
      </c>
      <c r="H72" s="148">
        <f>+[10]Summary!$J70</f>
        <v>43125</v>
      </c>
      <c r="I72" s="276">
        <f t="shared" si="2"/>
        <v>1</v>
      </c>
      <c r="J72" s="149">
        <f t="shared" si="3"/>
        <v>40.5</v>
      </c>
      <c r="K72" s="149">
        <f>+[10]Summary!$M70</f>
        <v>222787.64</v>
      </c>
      <c r="L72" s="149">
        <f t="shared" si="4"/>
        <v>9022899.4199999999</v>
      </c>
      <c r="M72" s="49"/>
      <c r="N72" s="49"/>
    </row>
    <row r="73" spans="1:14" ht="13.2">
      <c r="A73" s="94">
        <v>65</v>
      </c>
      <c r="B73" s="143" t="str">
        <f>+[10]Summary!$C71</f>
        <v>Har Ken Agent OK</v>
      </c>
      <c r="C73" s="364">
        <f>+[10]Summary!$E71</f>
        <v>43070</v>
      </c>
      <c r="D73" s="364">
        <f>+[10]Summary!$F71</f>
        <v>43100</v>
      </c>
      <c r="E73" s="288">
        <f t="shared" si="0"/>
        <v>15.5</v>
      </c>
      <c r="F73" s="365">
        <f>+[10]Summary!$H71</f>
        <v>43118</v>
      </c>
      <c r="G73" s="288">
        <f t="shared" si="1"/>
        <v>18</v>
      </c>
      <c r="H73" s="148">
        <f>+[10]Summary!$J71</f>
        <v>43126</v>
      </c>
      <c r="I73" s="276">
        <f t="shared" si="2"/>
        <v>8</v>
      </c>
      <c r="J73" s="149">
        <f t="shared" si="3"/>
        <v>41.5</v>
      </c>
      <c r="K73" s="149">
        <f>+[10]Summary!$M71</f>
        <v>617.04</v>
      </c>
      <c r="L73" s="149">
        <f t="shared" si="4"/>
        <v>25607.16</v>
      </c>
      <c r="M73" s="49"/>
      <c r="N73" s="49"/>
    </row>
    <row r="74" spans="1:14" ht="13.2">
      <c r="A74" s="94">
        <v>66</v>
      </c>
      <c r="B74" s="143" t="str">
        <f>+[10]Summary!$C72</f>
        <v>Midwestern Gas Transmission</v>
      </c>
      <c r="C74" s="364">
        <f>+[10]Summary!$E72</f>
        <v>43070</v>
      </c>
      <c r="D74" s="364">
        <f>+[10]Summary!$F72</f>
        <v>43100</v>
      </c>
      <c r="E74" s="288">
        <f t="shared" ref="E74:E131" si="5">(D74-C74+1)/2</f>
        <v>15.5</v>
      </c>
      <c r="F74" s="365">
        <f>+[10]Summary!$H72</f>
        <v>43112</v>
      </c>
      <c r="G74" s="288">
        <f t="shared" ref="G74:G131" si="6">+F74-D74</f>
        <v>12</v>
      </c>
      <c r="H74" s="148">
        <f>+[10]Summary!$J72</f>
        <v>43151</v>
      </c>
      <c r="I74" s="276">
        <f t="shared" ref="I74:I131" si="7">+H74-F74</f>
        <v>39</v>
      </c>
      <c r="J74" s="149">
        <f t="shared" ref="J74:J131" si="8">+I74+G74+E74</f>
        <v>66.5</v>
      </c>
      <c r="K74" s="149">
        <f>+[10]Summary!$M72</f>
        <v>-1281.5899999999999</v>
      </c>
      <c r="L74" s="149">
        <f t="shared" si="4"/>
        <v>-85225.735000000001</v>
      </c>
      <c r="M74" s="49"/>
      <c r="N74" s="49"/>
    </row>
    <row r="75" spans="1:14" ht="13.2">
      <c r="A75" s="94">
        <v>67</v>
      </c>
      <c r="B75" s="143" t="str">
        <f>+[10]Summary!$C73</f>
        <v>Orbit Gas Transmission Inc</v>
      </c>
      <c r="C75" s="364">
        <f>+[10]Summary!$E73</f>
        <v>43070</v>
      </c>
      <c r="D75" s="364">
        <f>+[10]Summary!$F73</f>
        <v>43100</v>
      </c>
      <c r="E75" s="288">
        <f t="shared" si="5"/>
        <v>15.5</v>
      </c>
      <c r="F75" s="365">
        <f>+[10]Summary!$H73</f>
        <v>43117</v>
      </c>
      <c r="G75" s="288">
        <f t="shared" si="6"/>
        <v>17</v>
      </c>
      <c r="H75" s="148">
        <f>+[10]Summary!$J73</f>
        <v>43125</v>
      </c>
      <c r="I75" s="276">
        <f t="shared" si="7"/>
        <v>8</v>
      </c>
      <c r="J75" s="149">
        <f t="shared" si="8"/>
        <v>40.5</v>
      </c>
      <c r="K75" s="149">
        <f>+[10]Summary!$M73</f>
        <v>700.19</v>
      </c>
      <c r="L75" s="149">
        <f t="shared" si="4"/>
        <v>28357.695000000003</v>
      </c>
      <c r="M75" s="49"/>
      <c r="N75" s="49"/>
    </row>
    <row r="76" spans="1:14" ht="13.2">
      <c r="A76" s="94">
        <v>68</v>
      </c>
      <c r="B76" s="143" t="str">
        <f>+[10]Summary!$C74</f>
        <v>Tennessee Gas Pipeline Co</v>
      </c>
      <c r="C76" s="364">
        <f>+[10]Summary!$E74</f>
        <v>43070</v>
      </c>
      <c r="D76" s="364">
        <f>+[10]Summary!$F74</f>
        <v>43100</v>
      </c>
      <c r="E76" s="288">
        <f t="shared" si="5"/>
        <v>15.5</v>
      </c>
      <c r="F76" s="365">
        <f>+[10]Summary!$H74</f>
        <v>43111</v>
      </c>
      <c r="G76" s="288">
        <f t="shared" si="6"/>
        <v>11</v>
      </c>
      <c r="H76" s="148">
        <f>+[10]Summary!$J74</f>
        <v>43122</v>
      </c>
      <c r="I76" s="276">
        <f t="shared" si="7"/>
        <v>11</v>
      </c>
      <c r="J76" s="149">
        <f t="shared" si="8"/>
        <v>37.5</v>
      </c>
      <c r="K76" s="149">
        <f>+[10]Summary!$M74</f>
        <v>417206.94</v>
      </c>
      <c r="L76" s="149">
        <f t="shared" si="4"/>
        <v>15645260.25</v>
      </c>
      <c r="M76" s="49"/>
      <c r="N76" s="49"/>
    </row>
    <row r="77" spans="1:14" ht="13.2">
      <c r="A77" s="94">
        <v>69</v>
      </c>
      <c r="B77" s="143" t="str">
        <f>+[10]Summary!$C75</f>
        <v>Texas Gas Transmission Corporation</v>
      </c>
      <c r="C77" s="364">
        <f>+[10]Summary!$E75</f>
        <v>43070</v>
      </c>
      <c r="D77" s="364">
        <f>+[10]Summary!$F75</f>
        <v>43100</v>
      </c>
      <c r="E77" s="288">
        <f t="shared" si="5"/>
        <v>15.5</v>
      </c>
      <c r="F77" s="365">
        <f>+[10]Summary!$H75</f>
        <v>43111</v>
      </c>
      <c r="G77" s="288">
        <f t="shared" si="6"/>
        <v>11</v>
      </c>
      <c r="H77" s="148">
        <f>+[10]Summary!$J75</f>
        <v>43122</v>
      </c>
      <c r="I77" s="276">
        <f t="shared" si="7"/>
        <v>11</v>
      </c>
      <c r="J77" s="149">
        <f t="shared" si="8"/>
        <v>37.5</v>
      </c>
      <c r="K77" s="149">
        <f>+[10]Summary!$M75</f>
        <v>1774373.66</v>
      </c>
      <c r="L77" s="149">
        <f t="shared" si="4"/>
        <v>66539012.25</v>
      </c>
      <c r="M77" s="49"/>
      <c r="N77" s="49"/>
    </row>
    <row r="78" spans="1:14" ht="13.2">
      <c r="A78" s="94">
        <v>70</v>
      </c>
      <c r="B78" s="143" t="str">
        <f>+[10]Summary!$C76</f>
        <v>Trunkline Gas Company, LLC</v>
      </c>
      <c r="C78" s="364">
        <f>+[10]Summary!$E76</f>
        <v>43070</v>
      </c>
      <c r="D78" s="364">
        <f>+[10]Summary!$F76</f>
        <v>43100</v>
      </c>
      <c r="E78" s="288">
        <f t="shared" si="5"/>
        <v>15.5</v>
      </c>
      <c r="F78" s="365">
        <f>+[10]Summary!$H76</f>
        <v>43112</v>
      </c>
      <c r="G78" s="288">
        <f t="shared" si="6"/>
        <v>12</v>
      </c>
      <c r="H78" s="148">
        <f>+[10]Summary!$J76</f>
        <v>43122</v>
      </c>
      <c r="I78" s="276">
        <f t="shared" si="7"/>
        <v>10</v>
      </c>
      <c r="J78" s="149">
        <f t="shared" si="8"/>
        <v>37.5</v>
      </c>
      <c r="K78" s="149">
        <f>+[10]Summary!$M76</f>
        <v>41391.599999999999</v>
      </c>
      <c r="L78" s="149">
        <f t="shared" si="4"/>
        <v>1552185</v>
      </c>
      <c r="M78" s="49"/>
      <c r="N78" s="49"/>
    </row>
    <row r="79" spans="1:14" ht="13.2">
      <c r="A79" s="94">
        <v>71</v>
      </c>
      <c r="B79" s="143" t="str">
        <f>+[10]Summary!$C77</f>
        <v>United Energy Trading, LLC</v>
      </c>
      <c r="C79" s="364">
        <f>+[10]Summary!$E77</f>
        <v>43070</v>
      </c>
      <c r="D79" s="364">
        <f>+[10]Summary!$F77</f>
        <v>43100</v>
      </c>
      <c r="E79" s="288">
        <f t="shared" si="5"/>
        <v>15.5</v>
      </c>
      <c r="F79" s="365">
        <f>+[10]Summary!$H77</f>
        <v>43124</v>
      </c>
      <c r="G79" s="288">
        <f t="shared" si="6"/>
        <v>24</v>
      </c>
      <c r="H79" s="148">
        <f>+[10]Summary!$J77</f>
        <v>43125</v>
      </c>
      <c r="I79" s="276">
        <f t="shared" si="7"/>
        <v>1</v>
      </c>
      <c r="J79" s="149">
        <f t="shared" si="8"/>
        <v>40.5</v>
      </c>
      <c r="K79" s="149">
        <f>+[10]Summary!$M77</f>
        <v>660840.34</v>
      </c>
      <c r="L79" s="149">
        <f t="shared" si="4"/>
        <v>26764033.77</v>
      </c>
      <c r="M79" s="49"/>
      <c r="N79" s="49"/>
    </row>
    <row r="80" spans="1:14" ht="13.2">
      <c r="A80" s="94">
        <v>72</v>
      </c>
      <c r="B80" s="143" t="str">
        <f>+[10]Summary!$C78</f>
        <v>Antle Operating Company Inc.</v>
      </c>
      <c r="C80" s="364">
        <f>+[10]Summary!$E78</f>
        <v>43101</v>
      </c>
      <c r="D80" s="364">
        <f>+[10]Summary!$F78</f>
        <v>43131</v>
      </c>
      <c r="E80" s="288">
        <f t="shared" si="5"/>
        <v>15.5</v>
      </c>
      <c r="F80" s="365">
        <f>+[10]Summary!$H78</f>
        <v>43144</v>
      </c>
      <c r="G80" s="288">
        <f t="shared" si="6"/>
        <v>13</v>
      </c>
      <c r="H80" s="148">
        <f>+[10]Summary!$J78</f>
        <v>43147</v>
      </c>
      <c r="I80" s="276">
        <f t="shared" si="7"/>
        <v>3</v>
      </c>
      <c r="J80" s="149">
        <f t="shared" si="8"/>
        <v>31.5</v>
      </c>
      <c r="K80" s="149">
        <f>+[10]Summary!$M78</f>
        <v>3433.71</v>
      </c>
      <c r="L80" s="149">
        <f t="shared" si="4"/>
        <v>108161.86500000001</v>
      </c>
      <c r="M80" s="49"/>
      <c r="N80" s="49"/>
    </row>
    <row r="81" spans="1:14" ht="13.2">
      <c r="A81" s="94">
        <v>73</v>
      </c>
      <c r="B81" s="143" t="str">
        <f>+[10]Summary!$C79</f>
        <v>Centerpoint Energy Services Inc</v>
      </c>
      <c r="C81" s="364">
        <f>+[10]Summary!$E79</f>
        <v>43101</v>
      </c>
      <c r="D81" s="364">
        <f>+[10]Summary!$F79</f>
        <v>43131</v>
      </c>
      <c r="E81" s="288">
        <f t="shared" si="5"/>
        <v>15.5</v>
      </c>
      <c r="F81" s="365">
        <f>+[10]Summary!$H79</f>
        <v>43154</v>
      </c>
      <c r="G81" s="288">
        <f t="shared" si="6"/>
        <v>23</v>
      </c>
      <c r="H81" s="148">
        <f>+[10]Summary!$J79</f>
        <v>43157</v>
      </c>
      <c r="I81" s="276">
        <f t="shared" si="7"/>
        <v>3</v>
      </c>
      <c r="J81" s="149">
        <f t="shared" si="8"/>
        <v>41.5</v>
      </c>
      <c r="K81" s="149">
        <f>+[10]Summary!$M79</f>
        <v>6427617.1200000001</v>
      </c>
      <c r="L81" s="149">
        <f t="shared" si="4"/>
        <v>266746110.48000002</v>
      </c>
      <c r="M81" s="49"/>
      <c r="N81" s="49"/>
    </row>
    <row r="82" spans="1:14" ht="13.2">
      <c r="A82" s="94">
        <v>74</v>
      </c>
      <c r="B82" s="143" t="str">
        <f>+[10]Summary!$C80</f>
        <v>Centerpoint Energy Services Inc</v>
      </c>
      <c r="C82" s="364">
        <f>+[10]Summary!$E80</f>
        <v>43101</v>
      </c>
      <c r="D82" s="364">
        <f>+[10]Summary!$F80</f>
        <v>43131</v>
      </c>
      <c r="E82" s="288">
        <f t="shared" si="5"/>
        <v>15.5</v>
      </c>
      <c r="F82" s="365">
        <f>+[10]Summary!$H80</f>
        <v>43152</v>
      </c>
      <c r="G82" s="288">
        <f t="shared" si="6"/>
        <v>21</v>
      </c>
      <c r="H82" s="148">
        <f>+[10]Summary!$J80</f>
        <v>43157</v>
      </c>
      <c r="I82" s="276">
        <f t="shared" si="7"/>
        <v>5</v>
      </c>
      <c r="J82" s="149">
        <f t="shared" si="8"/>
        <v>41.5</v>
      </c>
      <c r="K82" s="149">
        <f>+[10]Summary!$M80</f>
        <v>362150.76</v>
      </c>
      <c r="L82" s="149">
        <f t="shared" si="4"/>
        <v>15029256.540000001</v>
      </c>
      <c r="M82" s="49"/>
      <c r="N82" s="49"/>
    </row>
    <row r="83" spans="1:14" ht="13.2">
      <c r="A83" s="94">
        <v>75</v>
      </c>
      <c r="B83" s="143" t="str">
        <f>+[10]Summary!$C81</f>
        <v>Har Ken Agent OK</v>
      </c>
      <c r="C83" s="364">
        <f>+[10]Summary!$E81</f>
        <v>43101</v>
      </c>
      <c r="D83" s="364">
        <f>+[10]Summary!$F81</f>
        <v>43131</v>
      </c>
      <c r="E83" s="288">
        <f t="shared" si="5"/>
        <v>15.5</v>
      </c>
      <c r="F83" s="365">
        <f>+[10]Summary!$H81</f>
        <v>43144</v>
      </c>
      <c r="G83" s="288">
        <f t="shared" si="6"/>
        <v>13</v>
      </c>
      <c r="H83" s="148">
        <f>+[10]Summary!$J81</f>
        <v>43147</v>
      </c>
      <c r="I83" s="276">
        <f t="shared" si="7"/>
        <v>3</v>
      </c>
      <c r="J83" s="149">
        <f t="shared" si="8"/>
        <v>31.5</v>
      </c>
      <c r="K83" s="149">
        <f>+[10]Summary!$M81</f>
        <v>44.55</v>
      </c>
      <c r="L83" s="149">
        <f t="shared" si="4"/>
        <v>1403.3249999999998</v>
      </c>
      <c r="M83" s="49"/>
      <c r="N83" s="49"/>
    </row>
    <row r="84" spans="1:14" ht="13.2">
      <c r="A84" s="94">
        <v>76</v>
      </c>
      <c r="B84" s="143" t="str">
        <f>+[10]Summary!$C82</f>
        <v>Midwestern Gas Transmission</v>
      </c>
      <c r="C84" s="364">
        <f>+[10]Summary!$E82</f>
        <v>43101</v>
      </c>
      <c r="D84" s="364">
        <f>+[10]Summary!$F82</f>
        <v>43131</v>
      </c>
      <c r="E84" s="288">
        <f t="shared" si="5"/>
        <v>15.5</v>
      </c>
      <c r="F84" s="365">
        <f>+[10]Summary!$H82</f>
        <v>43147</v>
      </c>
      <c r="G84" s="288">
        <f t="shared" si="6"/>
        <v>16</v>
      </c>
      <c r="H84" s="148">
        <f>+[10]Summary!$J82</f>
        <v>43151</v>
      </c>
      <c r="I84" s="276">
        <f t="shared" si="7"/>
        <v>4</v>
      </c>
      <c r="J84" s="149">
        <f t="shared" si="8"/>
        <v>35.5</v>
      </c>
      <c r="K84" s="149">
        <f>+[10]Summary!$M82</f>
        <v>2083.63</v>
      </c>
      <c r="L84" s="149">
        <f t="shared" si="4"/>
        <v>73968.865000000005</v>
      </c>
      <c r="M84" s="49"/>
      <c r="N84" s="49"/>
    </row>
    <row r="85" spans="1:14" ht="13.2">
      <c r="A85" s="94">
        <v>77</v>
      </c>
      <c r="B85" s="143" t="str">
        <f>+[10]Summary!$C83</f>
        <v>Orbit Gas Transmission Inc</v>
      </c>
      <c r="C85" s="364">
        <f>+[10]Summary!$E83</f>
        <v>43101</v>
      </c>
      <c r="D85" s="364">
        <f>+[10]Summary!$F83</f>
        <v>43131</v>
      </c>
      <c r="E85" s="288">
        <f t="shared" si="5"/>
        <v>15.5</v>
      </c>
      <c r="F85" s="365">
        <f>+[10]Summary!$H83</f>
        <v>43144</v>
      </c>
      <c r="G85" s="288">
        <f t="shared" si="6"/>
        <v>13</v>
      </c>
      <c r="H85" s="148">
        <f>+[10]Summary!$J83</f>
        <v>43146</v>
      </c>
      <c r="I85" s="276">
        <f t="shared" si="7"/>
        <v>2</v>
      </c>
      <c r="J85" s="149">
        <f t="shared" si="8"/>
        <v>30.5</v>
      </c>
      <c r="K85" s="149">
        <f>+[10]Summary!$M83</f>
        <v>584.74</v>
      </c>
      <c r="L85" s="149">
        <f t="shared" si="4"/>
        <v>17834.57</v>
      </c>
      <c r="M85" s="49"/>
      <c r="N85" s="49"/>
    </row>
    <row r="86" spans="1:14" ht="13.2">
      <c r="A86" s="94">
        <v>78</v>
      </c>
      <c r="B86" s="143" t="str">
        <f>+[10]Summary!$C84</f>
        <v>Tennessee Gas Pipeline Co</v>
      </c>
      <c r="C86" s="364">
        <f>+[10]Summary!$E84</f>
        <v>43101</v>
      </c>
      <c r="D86" s="364">
        <f>+[10]Summary!$F84</f>
        <v>43131</v>
      </c>
      <c r="E86" s="288">
        <f t="shared" si="5"/>
        <v>15.5</v>
      </c>
      <c r="F86" s="365">
        <f>+[10]Summary!$H84</f>
        <v>43144</v>
      </c>
      <c r="G86" s="288">
        <f t="shared" si="6"/>
        <v>13</v>
      </c>
      <c r="H86" s="148">
        <f>+[10]Summary!$J84</f>
        <v>43153</v>
      </c>
      <c r="I86" s="276">
        <f t="shared" si="7"/>
        <v>9</v>
      </c>
      <c r="J86" s="149">
        <f t="shared" si="8"/>
        <v>37.5</v>
      </c>
      <c r="K86" s="149">
        <f>+[10]Summary!$M84</f>
        <v>417206.94</v>
      </c>
      <c r="L86" s="149">
        <f t="shared" si="4"/>
        <v>15645260.25</v>
      </c>
      <c r="M86" s="49"/>
      <c r="N86" s="49"/>
    </row>
    <row r="87" spans="1:14" ht="13.2">
      <c r="A87" s="94">
        <v>79</v>
      </c>
      <c r="B87" s="143" t="str">
        <f>+[10]Summary!$C85</f>
        <v>Texas Gas Transmission Corporation</v>
      </c>
      <c r="C87" s="364">
        <f>+[10]Summary!$E85</f>
        <v>43101</v>
      </c>
      <c r="D87" s="364">
        <f>+[10]Summary!$F85</f>
        <v>43131</v>
      </c>
      <c r="E87" s="288">
        <f t="shared" si="5"/>
        <v>15.5</v>
      </c>
      <c r="F87" s="365">
        <f>+[10]Summary!$H85</f>
        <v>43144</v>
      </c>
      <c r="G87" s="288">
        <f t="shared" si="6"/>
        <v>13</v>
      </c>
      <c r="H87" s="148">
        <f>+[10]Summary!$J85</f>
        <v>43151</v>
      </c>
      <c r="I87" s="276">
        <f t="shared" si="7"/>
        <v>7</v>
      </c>
      <c r="J87" s="149">
        <f t="shared" si="8"/>
        <v>35.5</v>
      </c>
      <c r="K87" s="149">
        <f>+[10]Summary!$M85</f>
        <v>1774373.66</v>
      </c>
      <c r="L87" s="149">
        <f t="shared" si="4"/>
        <v>62990264.93</v>
      </c>
      <c r="M87" s="49"/>
      <c r="N87" s="49"/>
    </row>
    <row r="88" spans="1:14" ht="13.2">
      <c r="A88" s="94">
        <v>80</v>
      </c>
      <c r="B88" s="143" t="str">
        <f>+[10]Summary!$C86</f>
        <v>Trunkline Gas Company, LLC</v>
      </c>
      <c r="C88" s="364">
        <f>+[10]Summary!$E86</f>
        <v>43101</v>
      </c>
      <c r="D88" s="364">
        <f>+[10]Summary!$F86</f>
        <v>43131</v>
      </c>
      <c r="E88" s="288">
        <f t="shared" si="5"/>
        <v>15.5</v>
      </c>
      <c r="F88" s="365">
        <f>+[10]Summary!$H86</f>
        <v>43147</v>
      </c>
      <c r="G88" s="288">
        <f t="shared" si="6"/>
        <v>16</v>
      </c>
      <c r="H88" s="148">
        <f>+[10]Summary!$J86</f>
        <v>43151</v>
      </c>
      <c r="I88" s="276">
        <f t="shared" si="7"/>
        <v>4</v>
      </c>
      <c r="J88" s="149">
        <f t="shared" si="8"/>
        <v>35.5</v>
      </c>
      <c r="K88" s="149">
        <f>+[10]Summary!$M86</f>
        <v>25736.560000000001</v>
      </c>
      <c r="L88" s="149">
        <f t="shared" si="4"/>
        <v>913647.88</v>
      </c>
      <c r="M88" s="49"/>
      <c r="N88" s="49"/>
    </row>
    <row r="89" spans="1:14" ht="13.2">
      <c r="A89" s="94">
        <v>81</v>
      </c>
      <c r="B89" s="143" t="str">
        <f>+[10]Summary!$C87</f>
        <v>United Energy Trading, LLC</v>
      </c>
      <c r="C89" s="364">
        <f>+[10]Summary!$E87</f>
        <v>43101</v>
      </c>
      <c r="D89" s="364">
        <f>+[10]Summary!$F87</f>
        <v>43131</v>
      </c>
      <c r="E89" s="288">
        <f t="shared" si="5"/>
        <v>15.5</v>
      </c>
      <c r="F89" s="365">
        <f>+[10]Summary!$H87</f>
        <v>43152</v>
      </c>
      <c r="G89" s="288">
        <f t="shared" si="6"/>
        <v>21</v>
      </c>
      <c r="H89" s="148">
        <f>+[10]Summary!$J87</f>
        <v>43157</v>
      </c>
      <c r="I89" s="276">
        <f t="shared" si="7"/>
        <v>5</v>
      </c>
      <c r="J89" s="149">
        <f t="shared" si="8"/>
        <v>41.5</v>
      </c>
      <c r="K89" s="149">
        <f>+[10]Summary!$M87</f>
        <v>762803.65</v>
      </c>
      <c r="L89" s="149">
        <f t="shared" si="4"/>
        <v>31656351.475000001</v>
      </c>
      <c r="M89" s="49"/>
      <c r="N89" s="49"/>
    </row>
    <row r="90" spans="1:14" ht="13.2">
      <c r="A90" s="94">
        <v>82</v>
      </c>
      <c r="B90" s="143" t="str">
        <f>+[10]Summary!$C88</f>
        <v>Antle Operating Company Inc.</v>
      </c>
      <c r="C90" s="364">
        <f>+[10]Summary!$E88</f>
        <v>43132</v>
      </c>
      <c r="D90" s="364">
        <f>+[10]Summary!$F88</f>
        <v>43159</v>
      </c>
      <c r="E90" s="288">
        <f t="shared" si="5"/>
        <v>14</v>
      </c>
      <c r="F90" s="365">
        <f>+[10]Summary!$H88</f>
        <v>43171</v>
      </c>
      <c r="G90" s="288">
        <f t="shared" si="6"/>
        <v>12</v>
      </c>
      <c r="H90" s="148">
        <f>+[10]Summary!$J88</f>
        <v>43175</v>
      </c>
      <c r="I90" s="276">
        <f t="shared" si="7"/>
        <v>4</v>
      </c>
      <c r="J90" s="149">
        <f t="shared" si="8"/>
        <v>30</v>
      </c>
      <c r="K90" s="149">
        <f>+[10]Summary!$M88</f>
        <v>3512.03</v>
      </c>
      <c r="L90" s="149">
        <f t="shared" si="4"/>
        <v>105360.90000000001</v>
      </c>
      <c r="M90" s="49"/>
      <c r="N90" s="49"/>
    </row>
    <row r="91" spans="1:14" ht="13.2">
      <c r="A91" s="94">
        <v>83</v>
      </c>
      <c r="B91" s="143" t="str">
        <f>+[10]Summary!$C89</f>
        <v>Centerpoint Energy Services Inc</v>
      </c>
      <c r="C91" s="364">
        <f>+[10]Summary!$E89</f>
        <v>43132</v>
      </c>
      <c r="D91" s="364">
        <f>+[10]Summary!$F89</f>
        <v>43159</v>
      </c>
      <c r="E91" s="288">
        <f t="shared" si="5"/>
        <v>14</v>
      </c>
      <c r="F91" s="365">
        <f>+[10]Summary!$H89</f>
        <v>43182</v>
      </c>
      <c r="G91" s="288">
        <f t="shared" si="6"/>
        <v>23</v>
      </c>
      <c r="H91" s="148">
        <f>+[10]Summary!$J89</f>
        <v>43185</v>
      </c>
      <c r="I91" s="276">
        <f t="shared" si="7"/>
        <v>3</v>
      </c>
      <c r="J91" s="149">
        <f t="shared" si="8"/>
        <v>40</v>
      </c>
      <c r="K91" s="149">
        <f>+[10]Summary!$M89</f>
        <v>1729288.45</v>
      </c>
      <c r="L91" s="149">
        <f t="shared" si="4"/>
        <v>69171538</v>
      </c>
      <c r="M91" s="49"/>
      <c r="N91" s="49"/>
    </row>
    <row r="92" spans="1:14" ht="13.2">
      <c r="A92" s="94">
        <v>84</v>
      </c>
      <c r="B92" s="143" t="str">
        <f>+[10]Summary!$C90</f>
        <v>Centerpoint Energy Services Inc</v>
      </c>
      <c r="C92" s="364">
        <f>+[10]Summary!$E90</f>
        <v>43132</v>
      </c>
      <c r="D92" s="364">
        <f>+[10]Summary!$F90</f>
        <v>43159</v>
      </c>
      <c r="E92" s="288">
        <f t="shared" si="5"/>
        <v>14</v>
      </c>
      <c r="F92" s="365">
        <f>+[10]Summary!$H90</f>
        <v>43174</v>
      </c>
      <c r="G92" s="288">
        <f t="shared" si="6"/>
        <v>15</v>
      </c>
      <c r="H92" s="148">
        <f>+[10]Summary!$J90</f>
        <v>43185</v>
      </c>
      <c r="I92" s="276">
        <f t="shared" si="7"/>
        <v>11</v>
      </c>
      <c r="J92" s="149">
        <f t="shared" si="8"/>
        <v>40</v>
      </c>
      <c r="K92" s="149">
        <f>+[10]Summary!$M90</f>
        <v>242273.28</v>
      </c>
      <c r="L92" s="149">
        <f t="shared" si="4"/>
        <v>9690931.1999999993</v>
      </c>
      <c r="M92" s="49"/>
      <c r="N92" s="49"/>
    </row>
    <row r="93" spans="1:14" ht="13.2">
      <c r="A93" s="94">
        <v>85</v>
      </c>
      <c r="B93" s="143" t="str">
        <f>+[10]Summary!$C91</f>
        <v>Har Ken Agent OK</v>
      </c>
      <c r="C93" s="364">
        <f>+[10]Summary!$E91</f>
        <v>43132</v>
      </c>
      <c r="D93" s="364">
        <f>+[10]Summary!$F91</f>
        <v>43159</v>
      </c>
      <c r="E93" s="288">
        <f t="shared" si="5"/>
        <v>14</v>
      </c>
      <c r="F93" s="365">
        <f>+[10]Summary!$H91</f>
        <v>43171</v>
      </c>
      <c r="G93" s="288">
        <f t="shared" si="6"/>
        <v>12</v>
      </c>
      <c r="H93" s="148">
        <f>+[10]Summary!$J91</f>
        <v>43175</v>
      </c>
      <c r="I93" s="276">
        <f t="shared" si="7"/>
        <v>4</v>
      </c>
      <c r="J93" s="149">
        <f t="shared" si="8"/>
        <v>30</v>
      </c>
      <c r="K93" s="149">
        <f>+[10]Summary!$M91</f>
        <v>314.73</v>
      </c>
      <c r="L93" s="149">
        <f t="shared" si="4"/>
        <v>9441.9000000000015</v>
      </c>
      <c r="M93" s="49"/>
      <c r="N93" s="49"/>
    </row>
    <row r="94" spans="1:14" ht="13.2">
      <c r="A94" s="94">
        <v>86</v>
      </c>
      <c r="B94" s="143" t="str">
        <f>+[10]Summary!$C92</f>
        <v>Midwestern Gas Transmission</v>
      </c>
      <c r="C94" s="364">
        <f>+[10]Summary!$E92</f>
        <v>43132</v>
      </c>
      <c r="D94" s="364">
        <f>+[10]Summary!$F92</f>
        <v>43159</v>
      </c>
      <c r="E94" s="288">
        <f t="shared" si="5"/>
        <v>14</v>
      </c>
      <c r="F94" s="365">
        <f>+[10]Summary!$H92</f>
        <v>43174</v>
      </c>
      <c r="G94" s="288">
        <f t="shared" si="6"/>
        <v>15</v>
      </c>
      <c r="H94" s="148">
        <f>+[10]Summary!$J92</f>
        <v>43178</v>
      </c>
      <c r="I94" s="276">
        <f t="shared" si="7"/>
        <v>4</v>
      </c>
      <c r="J94" s="149">
        <f t="shared" si="8"/>
        <v>33</v>
      </c>
      <c r="K94" s="149">
        <f>+[10]Summary!$M92</f>
        <v>522.53</v>
      </c>
      <c r="L94" s="149">
        <f t="shared" si="4"/>
        <v>17243.489999999998</v>
      </c>
      <c r="M94" s="49"/>
      <c r="N94" s="49"/>
    </row>
    <row r="95" spans="1:14" ht="13.2">
      <c r="A95" s="94">
        <v>87</v>
      </c>
      <c r="B95" s="143" t="str">
        <f>+[10]Summary!$C93</f>
        <v>Orbit Gas Transmission Inc</v>
      </c>
      <c r="C95" s="364">
        <f>+[10]Summary!$E93</f>
        <v>43132</v>
      </c>
      <c r="D95" s="364">
        <f>+[10]Summary!$F93</f>
        <v>43159</v>
      </c>
      <c r="E95" s="288">
        <f t="shared" si="5"/>
        <v>14</v>
      </c>
      <c r="F95" s="365">
        <f>+[10]Summary!$H93</f>
        <v>43171</v>
      </c>
      <c r="G95" s="288">
        <f t="shared" si="6"/>
        <v>12</v>
      </c>
      <c r="H95" s="148">
        <f>+[10]Summary!$J93</f>
        <v>43174</v>
      </c>
      <c r="I95" s="276">
        <f t="shared" si="7"/>
        <v>3</v>
      </c>
      <c r="J95" s="149">
        <f t="shared" si="8"/>
        <v>29</v>
      </c>
      <c r="K95" s="149">
        <f>+[10]Summary!$M93</f>
        <v>865.48</v>
      </c>
      <c r="L95" s="149">
        <f t="shared" si="4"/>
        <v>25098.920000000002</v>
      </c>
      <c r="M95" s="49"/>
      <c r="N95" s="49"/>
    </row>
    <row r="96" spans="1:14" ht="13.2">
      <c r="A96" s="94">
        <v>88</v>
      </c>
      <c r="B96" s="143" t="str">
        <f>+[10]Summary!$C94</f>
        <v>Tennessee Gas Pipeline Co</v>
      </c>
      <c r="C96" s="364">
        <f>+[10]Summary!$E94</f>
        <v>43132</v>
      </c>
      <c r="D96" s="364">
        <f>+[10]Summary!$F94</f>
        <v>43159</v>
      </c>
      <c r="E96" s="288">
        <f t="shared" si="5"/>
        <v>14</v>
      </c>
      <c r="F96" s="365">
        <f>+[10]Summary!$H94</f>
        <v>43172</v>
      </c>
      <c r="G96" s="288">
        <f t="shared" si="6"/>
        <v>13</v>
      </c>
      <c r="H96" s="148">
        <f>+[10]Summary!$J94</f>
        <v>43181</v>
      </c>
      <c r="I96" s="276">
        <f t="shared" si="7"/>
        <v>9</v>
      </c>
      <c r="J96" s="149">
        <f t="shared" si="8"/>
        <v>36</v>
      </c>
      <c r="K96" s="149">
        <f>+[10]Summary!$M94</f>
        <v>417206.94</v>
      </c>
      <c r="L96" s="149">
        <f t="shared" si="4"/>
        <v>15019449.84</v>
      </c>
      <c r="M96" s="49"/>
      <c r="N96" s="49"/>
    </row>
    <row r="97" spans="1:14" ht="13.2">
      <c r="A97" s="94">
        <v>89</v>
      </c>
      <c r="B97" s="143" t="str">
        <f>+[10]Summary!$C95</f>
        <v>Texas Gas Transmission Corporation</v>
      </c>
      <c r="C97" s="364">
        <f>+[10]Summary!$E95</f>
        <v>43132</v>
      </c>
      <c r="D97" s="364">
        <f>+[10]Summary!$F95</f>
        <v>43159</v>
      </c>
      <c r="E97" s="288">
        <f t="shared" si="5"/>
        <v>14</v>
      </c>
      <c r="F97" s="365">
        <f>+[10]Summary!$H95</f>
        <v>43168</v>
      </c>
      <c r="G97" s="288">
        <f t="shared" si="6"/>
        <v>9</v>
      </c>
      <c r="H97" s="148">
        <f>+[10]Summary!$J95</f>
        <v>43178</v>
      </c>
      <c r="I97" s="276">
        <f t="shared" si="7"/>
        <v>10</v>
      </c>
      <c r="J97" s="149">
        <f t="shared" si="8"/>
        <v>33</v>
      </c>
      <c r="K97" s="149">
        <f>+[10]Summary!$M95</f>
        <v>1602660.08</v>
      </c>
      <c r="L97" s="149">
        <f t="shared" si="4"/>
        <v>52887782.640000001</v>
      </c>
      <c r="M97" s="49"/>
      <c r="N97" s="49"/>
    </row>
    <row r="98" spans="1:14" ht="13.2">
      <c r="A98" s="94">
        <v>90</v>
      </c>
      <c r="B98" s="143" t="str">
        <f>+[10]Summary!$C96</f>
        <v>Trunkline Gas Company, LLC</v>
      </c>
      <c r="C98" s="364">
        <f>+[10]Summary!$E96</f>
        <v>43132</v>
      </c>
      <c r="D98" s="364">
        <f>+[10]Summary!$F96</f>
        <v>43159</v>
      </c>
      <c r="E98" s="288">
        <f t="shared" si="5"/>
        <v>14</v>
      </c>
      <c r="F98" s="365">
        <f>+[10]Summary!$H96</f>
        <v>43174</v>
      </c>
      <c r="G98" s="288">
        <f t="shared" si="6"/>
        <v>15</v>
      </c>
      <c r="H98" s="148">
        <f>+[10]Summary!$J96</f>
        <v>43179</v>
      </c>
      <c r="I98" s="276">
        <f t="shared" si="7"/>
        <v>5</v>
      </c>
      <c r="J98" s="149">
        <f t="shared" si="8"/>
        <v>34</v>
      </c>
      <c r="K98" s="149">
        <f>+[10]Summary!$M96</f>
        <v>29713.96</v>
      </c>
      <c r="L98" s="149">
        <f t="shared" si="4"/>
        <v>1010274.64</v>
      </c>
      <c r="M98" s="49"/>
      <c r="N98" s="49"/>
    </row>
    <row r="99" spans="1:14" ht="13.2">
      <c r="A99" s="94">
        <v>91</v>
      </c>
      <c r="B99" s="143" t="str">
        <f>+[10]Summary!$C97</f>
        <v>United Energy Trading, LLC</v>
      </c>
      <c r="C99" s="364">
        <f>+[10]Summary!$E97</f>
        <v>43132</v>
      </c>
      <c r="D99" s="364">
        <f>+[10]Summary!$F97</f>
        <v>43159</v>
      </c>
      <c r="E99" s="288">
        <f t="shared" si="5"/>
        <v>14</v>
      </c>
      <c r="F99" s="365">
        <f>+[10]Summary!$H97</f>
        <v>43178</v>
      </c>
      <c r="G99" s="288">
        <f t="shared" si="6"/>
        <v>19</v>
      </c>
      <c r="H99" s="148">
        <f>+[10]Summary!$J97</f>
        <v>43185</v>
      </c>
      <c r="I99" s="276">
        <f t="shared" si="7"/>
        <v>7</v>
      </c>
      <c r="J99" s="149">
        <f t="shared" si="8"/>
        <v>40</v>
      </c>
      <c r="K99" s="149">
        <f>+[10]Summary!$M97</f>
        <v>417111.79</v>
      </c>
      <c r="L99" s="149">
        <f t="shared" si="4"/>
        <v>16684471.6</v>
      </c>
      <c r="M99" s="49"/>
      <c r="N99" s="49"/>
    </row>
    <row r="100" spans="1:14" ht="13.2">
      <c r="A100" s="94">
        <v>92</v>
      </c>
      <c r="B100" s="143" t="str">
        <f>+[10]Summary!$C98</f>
        <v>Antle Operating Company Inc.</v>
      </c>
      <c r="C100" s="364">
        <f>+[10]Summary!$E98</f>
        <v>43160</v>
      </c>
      <c r="D100" s="364">
        <f>+[10]Summary!$F98</f>
        <v>43190</v>
      </c>
      <c r="E100" s="288">
        <f t="shared" si="5"/>
        <v>15.5</v>
      </c>
      <c r="F100" s="365">
        <f>+[10]Summary!$H98</f>
        <v>43200</v>
      </c>
      <c r="G100" s="288">
        <f t="shared" si="6"/>
        <v>10</v>
      </c>
      <c r="H100" s="148">
        <f>+[10]Summary!$J98</f>
        <v>43208</v>
      </c>
      <c r="I100" s="276">
        <f t="shared" si="7"/>
        <v>8</v>
      </c>
      <c r="J100" s="149">
        <f t="shared" si="8"/>
        <v>33.5</v>
      </c>
      <c r="K100" s="149">
        <f>+[10]Summary!$M98</f>
        <v>3019.52</v>
      </c>
      <c r="L100" s="149">
        <f t="shared" si="4"/>
        <v>101153.92</v>
      </c>
      <c r="M100" s="49"/>
      <c r="N100" s="49"/>
    </row>
    <row r="101" spans="1:14" ht="13.2">
      <c r="A101" s="94">
        <v>93</v>
      </c>
      <c r="B101" s="143" t="str">
        <f>+[10]Summary!$C99</f>
        <v>Centerpoint Energy Services Inc</v>
      </c>
      <c r="C101" s="364">
        <f>+[10]Summary!$E99</f>
        <v>43160</v>
      </c>
      <c r="D101" s="364">
        <f>+[10]Summary!$F99</f>
        <v>43190</v>
      </c>
      <c r="E101" s="288">
        <f t="shared" si="5"/>
        <v>15.5</v>
      </c>
      <c r="F101" s="365">
        <f>+[10]Summary!$H99</f>
        <v>43214</v>
      </c>
      <c r="G101" s="288">
        <f t="shared" si="6"/>
        <v>24</v>
      </c>
      <c r="H101" s="148">
        <f>+[10]Summary!$J99</f>
        <v>43215</v>
      </c>
      <c r="I101" s="276">
        <f t="shared" si="7"/>
        <v>1</v>
      </c>
      <c r="J101" s="149">
        <f t="shared" si="8"/>
        <v>40.5</v>
      </c>
      <c r="K101" s="149">
        <f>+[10]Summary!$M99</f>
        <v>641576.77</v>
      </c>
      <c r="L101" s="149">
        <f t="shared" si="4"/>
        <v>25983859.185000002</v>
      </c>
      <c r="M101" s="49"/>
      <c r="N101" s="49"/>
    </row>
    <row r="102" spans="1:14" ht="13.2">
      <c r="A102" s="94">
        <v>94</v>
      </c>
      <c r="B102" s="143" t="str">
        <f>+[10]Summary!$C100</f>
        <v>Centerpoint Energy Services Inc</v>
      </c>
      <c r="C102" s="364">
        <f>+[10]Summary!$E100</f>
        <v>43160</v>
      </c>
      <c r="D102" s="364">
        <f>+[10]Summary!$F100</f>
        <v>43190</v>
      </c>
      <c r="E102" s="288">
        <f t="shared" si="5"/>
        <v>15.5</v>
      </c>
      <c r="F102" s="365">
        <f>+[10]Summary!$H100</f>
        <v>43214</v>
      </c>
      <c r="G102" s="288">
        <f t="shared" si="6"/>
        <v>24</v>
      </c>
      <c r="H102" s="148">
        <f>+[10]Summary!$J100</f>
        <v>43215</v>
      </c>
      <c r="I102" s="276">
        <f t="shared" si="7"/>
        <v>1</v>
      </c>
      <c r="J102" s="149">
        <f t="shared" si="8"/>
        <v>40.5</v>
      </c>
      <c r="K102" s="149">
        <f>+[10]Summary!$M100</f>
        <v>215436.33</v>
      </c>
      <c r="L102" s="149">
        <f t="shared" si="4"/>
        <v>8725171.3650000002</v>
      </c>
      <c r="M102" s="49"/>
      <c r="N102" s="49"/>
    </row>
    <row r="103" spans="1:14" ht="13.2">
      <c r="A103" s="94">
        <v>95</v>
      </c>
      <c r="B103" s="143" t="str">
        <f>+[10]Summary!$C101</f>
        <v>Centerpoint Energy Services Inc</v>
      </c>
      <c r="C103" s="364">
        <f>+[10]Summary!$E101</f>
        <v>43160</v>
      </c>
      <c r="D103" s="364">
        <f>+[10]Summary!$F101</f>
        <v>43190</v>
      </c>
      <c r="E103" s="288">
        <f t="shared" si="5"/>
        <v>15.5</v>
      </c>
      <c r="F103" s="365">
        <f>+[10]Summary!$H101</f>
        <v>43201</v>
      </c>
      <c r="G103" s="288">
        <f t="shared" si="6"/>
        <v>11</v>
      </c>
      <c r="H103" s="148">
        <f>+[10]Summary!$J101</f>
        <v>43215</v>
      </c>
      <c r="I103" s="276">
        <f t="shared" si="7"/>
        <v>14</v>
      </c>
      <c r="J103" s="149">
        <f t="shared" si="8"/>
        <v>40.5</v>
      </c>
      <c r="K103" s="149">
        <f>+[10]Summary!$M101</f>
        <v>-609.66</v>
      </c>
      <c r="L103" s="149">
        <f t="shared" si="4"/>
        <v>-24691.23</v>
      </c>
      <c r="M103" s="49"/>
      <c r="N103" s="49"/>
    </row>
    <row r="104" spans="1:14" ht="13.2">
      <c r="A104" s="94">
        <v>96</v>
      </c>
      <c r="B104" s="143" t="str">
        <f>+[10]Summary!$C102</f>
        <v>Centerpoint Energy Services Inc</v>
      </c>
      <c r="C104" s="364">
        <f>+[10]Summary!$E102</f>
        <v>43160</v>
      </c>
      <c r="D104" s="364">
        <f>+[10]Summary!$F102</f>
        <v>43190</v>
      </c>
      <c r="E104" s="288">
        <f t="shared" si="5"/>
        <v>15.5</v>
      </c>
      <c r="F104" s="365">
        <f>+[10]Summary!$H102</f>
        <v>43201</v>
      </c>
      <c r="G104" s="288">
        <f t="shared" si="6"/>
        <v>11</v>
      </c>
      <c r="H104" s="148">
        <f>+[10]Summary!$J102</f>
        <v>43215</v>
      </c>
      <c r="I104" s="276">
        <f t="shared" si="7"/>
        <v>14</v>
      </c>
      <c r="J104" s="149">
        <f t="shared" si="8"/>
        <v>40.5</v>
      </c>
      <c r="K104" s="149">
        <f>+[10]Summary!$M102</f>
        <v>-2410.12</v>
      </c>
      <c r="L104" s="149">
        <f t="shared" si="4"/>
        <v>-97609.86</v>
      </c>
      <c r="M104" s="49"/>
      <c r="N104" s="49"/>
    </row>
    <row r="105" spans="1:14" ht="13.2">
      <c r="A105" s="94">
        <v>97</v>
      </c>
      <c r="B105" s="143" t="str">
        <f>+[10]Summary!$C103</f>
        <v>Har Ken Agent OK</v>
      </c>
      <c r="C105" s="364">
        <f>+[10]Summary!$E103</f>
        <v>43160</v>
      </c>
      <c r="D105" s="364">
        <f>+[10]Summary!$F103</f>
        <v>43190</v>
      </c>
      <c r="E105" s="288">
        <f t="shared" si="5"/>
        <v>15.5</v>
      </c>
      <c r="F105" s="365">
        <f>+[10]Summary!$H103</f>
        <v>43200</v>
      </c>
      <c r="G105" s="288">
        <f t="shared" si="6"/>
        <v>10</v>
      </c>
      <c r="H105" s="148">
        <f>+[10]Summary!$J103</f>
        <v>43208</v>
      </c>
      <c r="I105" s="276">
        <f t="shared" si="7"/>
        <v>8</v>
      </c>
      <c r="J105" s="149">
        <f t="shared" si="8"/>
        <v>33.5</v>
      </c>
      <c r="K105" s="149">
        <f>+[10]Summary!$M103</f>
        <v>185.21</v>
      </c>
      <c r="L105" s="149">
        <f t="shared" si="4"/>
        <v>6204.5349999999999</v>
      </c>
      <c r="M105" s="49"/>
      <c r="N105" s="49"/>
    </row>
    <row r="106" spans="1:14" ht="13.2">
      <c r="A106" s="94">
        <v>98</v>
      </c>
      <c r="B106" s="143" t="str">
        <f>+[10]Summary!$C104</f>
        <v>Orbit Gas Transmission Inc</v>
      </c>
      <c r="C106" s="364">
        <f>+[10]Summary!$E104</f>
        <v>43160</v>
      </c>
      <c r="D106" s="364">
        <f>+[10]Summary!$F104</f>
        <v>43190</v>
      </c>
      <c r="E106" s="288">
        <f t="shared" si="5"/>
        <v>15.5</v>
      </c>
      <c r="F106" s="365">
        <f>+[10]Summary!$H104</f>
        <v>43200</v>
      </c>
      <c r="G106" s="288">
        <f t="shared" si="6"/>
        <v>10</v>
      </c>
      <c r="H106" s="148">
        <f>+[10]Summary!$J104</f>
        <v>43207</v>
      </c>
      <c r="I106" s="276">
        <f t="shared" si="7"/>
        <v>7</v>
      </c>
      <c r="J106" s="149">
        <f t="shared" si="8"/>
        <v>32.5</v>
      </c>
      <c r="K106" s="149">
        <f>+[10]Summary!$M104</f>
        <v>704.32</v>
      </c>
      <c r="L106" s="149">
        <f t="shared" si="4"/>
        <v>22890.400000000001</v>
      </c>
      <c r="M106" s="49"/>
      <c r="N106" s="49"/>
    </row>
    <row r="107" spans="1:14" ht="13.2">
      <c r="A107" s="94">
        <v>99</v>
      </c>
      <c r="B107" s="143" t="str">
        <f>+[10]Summary!$C105</f>
        <v>Tennessee Gas Pipeline Co</v>
      </c>
      <c r="C107" s="364">
        <f>+[10]Summary!$E105</f>
        <v>43160</v>
      </c>
      <c r="D107" s="364">
        <f>+[10]Summary!$F105</f>
        <v>43190</v>
      </c>
      <c r="E107" s="288">
        <f t="shared" si="5"/>
        <v>15.5</v>
      </c>
      <c r="F107" s="365">
        <f>+[10]Summary!$H105</f>
        <v>43201</v>
      </c>
      <c r="G107" s="288">
        <f t="shared" si="6"/>
        <v>11</v>
      </c>
      <c r="H107" s="148">
        <f>+[10]Summary!$J105</f>
        <v>43213</v>
      </c>
      <c r="I107" s="276">
        <f t="shared" si="7"/>
        <v>12</v>
      </c>
      <c r="J107" s="149">
        <f t="shared" si="8"/>
        <v>38.5</v>
      </c>
      <c r="K107" s="149">
        <f>+[10]Summary!$M105</f>
        <v>406544.04</v>
      </c>
      <c r="L107" s="149">
        <f t="shared" si="4"/>
        <v>15651945.539999999</v>
      </c>
      <c r="M107" s="49" t="s">
        <v>2</v>
      </c>
      <c r="N107" s="49"/>
    </row>
    <row r="108" spans="1:14" ht="13.2">
      <c r="A108" s="94">
        <v>100</v>
      </c>
      <c r="B108" s="143" t="str">
        <f>+[10]Summary!$C106</f>
        <v>Texas Gas Transmission Corporation</v>
      </c>
      <c r="C108" s="364">
        <f>+[10]Summary!$E106</f>
        <v>43160</v>
      </c>
      <c r="D108" s="364">
        <f>+[10]Summary!$F106</f>
        <v>43190</v>
      </c>
      <c r="E108" s="288">
        <f t="shared" si="5"/>
        <v>15.5</v>
      </c>
      <c r="F108" s="365">
        <f>+[10]Summary!$H106</f>
        <v>43200</v>
      </c>
      <c r="G108" s="288">
        <f t="shared" si="6"/>
        <v>10</v>
      </c>
      <c r="H108" s="148">
        <f>+[10]Summary!$J106</f>
        <v>43210</v>
      </c>
      <c r="I108" s="276">
        <f t="shared" si="7"/>
        <v>10</v>
      </c>
      <c r="J108" s="149">
        <f t="shared" si="8"/>
        <v>35.5</v>
      </c>
      <c r="K108" s="149">
        <f>+[10]Summary!$M106</f>
        <v>1768590.61</v>
      </c>
      <c r="L108" s="149">
        <f t="shared" si="4"/>
        <v>62784966.655000001</v>
      </c>
      <c r="M108" s="49"/>
      <c r="N108" s="49"/>
    </row>
    <row r="109" spans="1:14" ht="13.2">
      <c r="A109" s="94">
        <v>101</v>
      </c>
      <c r="B109" s="143" t="str">
        <f>+[10]Summary!$C107</f>
        <v>Trunkline Gas Company, LLC</v>
      </c>
      <c r="C109" s="364">
        <f>+[10]Summary!$E107</f>
        <v>43160</v>
      </c>
      <c r="D109" s="364">
        <f>+[10]Summary!$F107</f>
        <v>43190</v>
      </c>
      <c r="E109" s="288">
        <f t="shared" si="5"/>
        <v>15.5</v>
      </c>
      <c r="F109" s="365">
        <f>+[10]Summary!$H107</f>
        <v>43206</v>
      </c>
      <c r="G109" s="288">
        <f t="shared" si="6"/>
        <v>16</v>
      </c>
      <c r="H109" s="148">
        <f>+[10]Summary!$J107</f>
        <v>43210</v>
      </c>
      <c r="I109" s="276">
        <f t="shared" si="7"/>
        <v>4</v>
      </c>
      <c r="J109" s="149">
        <f t="shared" si="8"/>
        <v>35.5</v>
      </c>
      <c r="K109" s="149">
        <f>+[10]Summary!$M107</f>
        <v>33068.39</v>
      </c>
      <c r="L109" s="149">
        <f t="shared" si="4"/>
        <v>1173927.845</v>
      </c>
      <c r="M109" s="49"/>
      <c r="N109" s="49"/>
    </row>
    <row r="110" spans="1:14" ht="13.2">
      <c r="A110" s="94">
        <v>102</v>
      </c>
      <c r="B110" s="143" t="str">
        <f>+[10]Summary!$C108</f>
        <v>United Energy Trading, LLC</v>
      </c>
      <c r="C110" s="364">
        <f>+[10]Summary!$E108</f>
        <v>43160</v>
      </c>
      <c r="D110" s="364">
        <f>+[10]Summary!$F108</f>
        <v>43190</v>
      </c>
      <c r="E110" s="288">
        <f t="shared" si="5"/>
        <v>15.5</v>
      </c>
      <c r="F110" s="365">
        <f>+[10]Summary!$H108</f>
        <v>43206</v>
      </c>
      <c r="G110" s="288">
        <f t="shared" si="6"/>
        <v>16</v>
      </c>
      <c r="H110" s="148">
        <f>+[10]Summary!$J108</f>
        <v>43215</v>
      </c>
      <c r="I110" s="276">
        <f t="shared" si="7"/>
        <v>9</v>
      </c>
      <c r="J110" s="149">
        <f t="shared" si="8"/>
        <v>40.5</v>
      </c>
      <c r="K110" s="149">
        <f>+[10]Summary!$M108</f>
        <v>227583.76</v>
      </c>
      <c r="L110" s="149">
        <f t="shared" si="4"/>
        <v>9217142.2800000012</v>
      </c>
      <c r="M110" s="49"/>
      <c r="N110" s="49"/>
    </row>
    <row r="111" spans="1:14" ht="13.2">
      <c r="A111" s="94">
        <v>103</v>
      </c>
      <c r="B111" s="143" t="str">
        <f>+[10]Summary!$C109</f>
        <v>Antle Operating Company Inc.</v>
      </c>
      <c r="C111" s="364">
        <f>+[10]Summary!$E109</f>
        <v>43191</v>
      </c>
      <c r="D111" s="364">
        <f>+[10]Summary!$F109</f>
        <v>43220</v>
      </c>
      <c r="E111" s="288">
        <f t="shared" si="5"/>
        <v>15</v>
      </c>
      <c r="F111" s="365">
        <f>+[10]Summary!$H109</f>
        <v>43234</v>
      </c>
      <c r="G111" s="288">
        <f t="shared" si="6"/>
        <v>14</v>
      </c>
      <c r="H111" s="148">
        <f>+[10]Summary!$J109</f>
        <v>43238</v>
      </c>
      <c r="I111" s="276">
        <f t="shared" si="7"/>
        <v>4</v>
      </c>
      <c r="J111" s="149">
        <f t="shared" si="8"/>
        <v>33</v>
      </c>
      <c r="K111" s="149">
        <f>+[10]Summary!$M109</f>
        <v>3115.71</v>
      </c>
      <c r="L111" s="149">
        <f t="shared" si="4"/>
        <v>102818.43000000001</v>
      </c>
      <c r="M111" s="49"/>
      <c r="N111" s="49"/>
    </row>
    <row r="112" spans="1:14" ht="13.2">
      <c r="A112" s="94">
        <v>104</v>
      </c>
      <c r="B112" s="143" t="str">
        <f>+[10]Summary!$C110</f>
        <v>Centerpoint Energy Services Inc</v>
      </c>
      <c r="C112" s="364">
        <f>+[10]Summary!$E110</f>
        <v>43191</v>
      </c>
      <c r="D112" s="364">
        <f>+[10]Summary!$F110</f>
        <v>43220</v>
      </c>
      <c r="E112" s="288">
        <f t="shared" si="5"/>
        <v>15</v>
      </c>
      <c r="F112" s="365">
        <f>+[10]Summary!$H110</f>
        <v>43237</v>
      </c>
      <c r="G112" s="288">
        <f t="shared" si="6"/>
        <v>17</v>
      </c>
      <c r="H112" s="148">
        <f>+[10]Summary!$J110</f>
        <v>43245</v>
      </c>
      <c r="I112" s="276">
        <f t="shared" si="7"/>
        <v>8</v>
      </c>
      <c r="J112" s="149">
        <f t="shared" si="8"/>
        <v>40</v>
      </c>
      <c r="K112" s="149">
        <f>+[10]Summary!$M110</f>
        <v>74146.070000000007</v>
      </c>
      <c r="L112" s="149">
        <f t="shared" si="4"/>
        <v>2965842.8000000003</v>
      </c>
      <c r="M112" s="49"/>
      <c r="N112" s="49"/>
    </row>
    <row r="113" spans="1:14" ht="13.2">
      <c r="A113" s="94">
        <v>105</v>
      </c>
      <c r="B113" s="143" t="str">
        <f>+[10]Summary!$C111</f>
        <v>Centerpoint Energy Services Inc</v>
      </c>
      <c r="C113" s="364">
        <f>+[10]Summary!$E111</f>
        <v>43191</v>
      </c>
      <c r="D113" s="364">
        <f>+[10]Summary!$F111</f>
        <v>43220</v>
      </c>
      <c r="E113" s="288">
        <f t="shared" si="5"/>
        <v>15</v>
      </c>
      <c r="F113" s="365">
        <f>+[10]Summary!$H111</f>
        <v>43251</v>
      </c>
      <c r="G113" s="288">
        <f t="shared" si="6"/>
        <v>31</v>
      </c>
      <c r="H113" s="148">
        <f>+[10]Summary!$J111</f>
        <v>43276</v>
      </c>
      <c r="I113" s="276">
        <f t="shared" si="7"/>
        <v>25</v>
      </c>
      <c r="J113" s="149">
        <f t="shared" si="8"/>
        <v>71</v>
      </c>
      <c r="K113" s="149">
        <f>+[10]Summary!$M111</f>
        <v>70.12</v>
      </c>
      <c r="L113" s="149">
        <f t="shared" si="4"/>
        <v>4978.5200000000004</v>
      </c>
      <c r="M113" s="49"/>
      <c r="N113" s="49"/>
    </row>
    <row r="114" spans="1:14" ht="13.2">
      <c r="A114" s="94">
        <v>106</v>
      </c>
      <c r="B114" s="143" t="str">
        <f>+[10]Summary!$C112</f>
        <v>Centerpoint Energy Services Inc</v>
      </c>
      <c r="C114" s="364">
        <f>+[10]Summary!$E112</f>
        <v>43191</v>
      </c>
      <c r="D114" s="364">
        <f>+[10]Summary!$F112</f>
        <v>43220</v>
      </c>
      <c r="E114" s="288">
        <f t="shared" si="5"/>
        <v>15</v>
      </c>
      <c r="F114" s="365">
        <f>+[10]Summary!$H112</f>
        <v>43244</v>
      </c>
      <c r="G114" s="288">
        <f t="shared" si="6"/>
        <v>24</v>
      </c>
      <c r="H114" s="148">
        <f>+[10]Summary!$J112</f>
        <v>43245</v>
      </c>
      <c r="I114" s="276">
        <f t="shared" si="7"/>
        <v>1</v>
      </c>
      <c r="J114" s="149">
        <f t="shared" si="8"/>
        <v>40</v>
      </c>
      <c r="K114" s="149">
        <f>+[10]Summary!$M112</f>
        <v>5136036.93</v>
      </c>
      <c r="L114" s="149">
        <f t="shared" si="4"/>
        <v>205441477.19999999</v>
      </c>
      <c r="M114" s="49"/>
      <c r="N114" s="49"/>
    </row>
    <row r="115" spans="1:14" ht="13.2">
      <c r="A115" s="94">
        <v>107</v>
      </c>
      <c r="B115" s="143" t="str">
        <f>+[10]Summary!$C113</f>
        <v>Centerpoint Energy Services Inc</v>
      </c>
      <c r="C115" s="364">
        <f>+[10]Summary!$E113</f>
        <v>43191</v>
      </c>
      <c r="D115" s="364">
        <f>+[10]Summary!$F113</f>
        <v>43220</v>
      </c>
      <c r="E115" s="288">
        <f t="shared" si="5"/>
        <v>15</v>
      </c>
      <c r="F115" s="365">
        <f>+[10]Summary!$H113</f>
        <v>43251</v>
      </c>
      <c r="G115" s="288">
        <f t="shared" si="6"/>
        <v>31</v>
      </c>
      <c r="H115" s="148">
        <f>+[10]Summary!$J113</f>
        <v>43276</v>
      </c>
      <c r="I115" s="276">
        <f t="shared" si="7"/>
        <v>25</v>
      </c>
      <c r="J115" s="149">
        <f t="shared" si="8"/>
        <v>71</v>
      </c>
      <c r="K115" s="149">
        <f>+[10]Summary!$M113</f>
        <v>-458.03</v>
      </c>
      <c r="L115" s="149">
        <f t="shared" si="4"/>
        <v>-32520.129999999997</v>
      </c>
      <c r="M115" s="49"/>
      <c r="N115" s="49"/>
    </row>
    <row r="116" spans="1:14" ht="13.2">
      <c r="A116" s="94">
        <v>108</v>
      </c>
      <c r="B116" s="143" t="str">
        <f>+[10]Summary!$C114</f>
        <v>Centerpoint Energy Services Inc</v>
      </c>
      <c r="C116" s="364">
        <f>+[10]Summary!$E114</f>
        <v>43191</v>
      </c>
      <c r="D116" s="364">
        <f>+[10]Summary!$F114</f>
        <v>43220</v>
      </c>
      <c r="E116" s="288">
        <f t="shared" si="5"/>
        <v>15</v>
      </c>
      <c r="F116" s="365">
        <f>+[10]Summary!$H114</f>
        <v>43251</v>
      </c>
      <c r="G116" s="288">
        <f t="shared" si="6"/>
        <v>31</v>
      </c>
      <c r="H116" s="148">
        <f>+[10]Summary!$J114</f>
        <v>43276</v>
      </c>
      <c r="I116" s="276">
        <f t="shared" si="7"/>
        <v>25</v>
      </c>
      <c r="J116" s="149">
        <f t="shared" si="8"/>
        <v>71</v>
      </c>
      <c r="K116" s="149">
        <f>+[10]Summary!$M114</f>
        <v>59.61</v>
      </c>
      <c r="L116" s="149">
        <f t="shared" si="4"/>
        <v>4232.3100000000004</v>
      </c>
      <c r="M116" s="49"/>
      <c r="N116" s="49"/>
    </row>
    <row r="117" spans="1:14" ht="13.2">
      <c r="A117" s="94">
        <v>109</v>
      </c>
      <c r="B117" s="143" t="str">
        <f>+[10]Summary!$C115</f>
        <v>Har Ken Agent OK</v>
      </c>
      <c r="C117" s="364">
        <f>+[10]Summary!$E115</f>
        <v>43191</v>
      </c>
      <c r="D117" s="364">
        <f>+[10]Summary!$F115</f>
        <v>43220</v>
      </c>
      <c r="E117" s="288">
        <f t="shared" si="5"/>
        <v>15</v>
      </c>
      <c r="F117" s="365">
        <f>+[10]Summary!$H115</f>
        <v>43234</v>
      </c>
      <c r="G117" s="288">
        <f t="shared" si="6"/>
        <v>14</v>
      </c>
      <c r="H117" s="148">
        <f>+[10]Summary!$J115</f>
        <v>43238</v>
      </c>
      <c r="I117" s="276">
        <f t="shared" si="7"/>
        <v>4</v>
      </c>
      <c r="J117" s="149">
        <f t="shared" si="8"/>
        <v>33</v>
      </c>
      <c r="K117" s="149">
        <f>+[10]Summary!$M115</f>
        <v>489.32</v>
      </c>
      <c r="L117" s="149">
        <f t="shared" si="4"/>
        <v>16147.56</v>
      </c>
      <c r="M117" s="49"/>
      <c r="N117" s="49"/>
    </row>
    <row r="118" spans="1:14" ht="13.2">
      <c r="A118" s="94">
        <v>110</v>
      </c>
      <c r="B118" s="143" t="str">
        <f>+[10]Summary!$C116</f>
        <v>Orbit Gas Transmission Inc</v>
      </c>
      <c r="C118" s="364">
        <f>+[10]Summary!$E116</f>
        <v>43191</v>
      </c>
      <c r="D118" s="364">
        <f>+[10]Summary!$F116</f>
        <v>43220</v>
      </c>
      <c r="E118" s="288">
        <f t="shared" si="5"/>
        <v>15</v>
      </c>
      <c r="F118" s="365">
        <f>+[10]Summary!$H116</f>
        <v>43234</v>
      </c>
      <c r="G118" s="288">
        <f t="shared" si="6"/>
        <v>14</v>
      </c>
      <c r="H118" s="148">
        <f>+[10]Summary!$J116</f>
        <v>43237</v>
      </c>
      <c r="I118" s="276">
        <f t="shared" si="7"/>
        <v>3</v>
      </c>
      <c r="J118" s="149">
        <f t="shared" si="8"/>
        <v>32</v>
      </c>
      <c r="K118" s="149">
        <f>+[10]Summary!$M116</f>
        <v>585.58000000000004</v>
      </c>
      <c r="L118" s="149">
        <f t="shared" si="4"/>
        <v>18738.560000000001</v>
      </c>
      <c r="M118" s="49"/>
      <c r="N118" s="49"/>
    </row>
    <row r="119" spans="1:14" ht="13.2">
      <c r="A119" s="94">
        <v>111</v>
      </c>
      <c r="B119" s="143" t="str">
        <f>+[10]Summary!$C117</f>
        <v>Tennessee Gas Pipeline Co</v>
      </c>
      <c r="C119" s="364">
        <f>+[10]Summary!$E117</f>
        <v>43191</v>
      </c>
      <c r="D119" s="364">
        <f>+[10]Summary!$F117</f>
        <v>43220</v>
      </c>
      <c r="E119" s="288">
        <f t="shared" si="5"/>
        <v>15</v>
      </c>
      <c r="F119" s="365">
        <f>+[10]Summary!$H117</f>
        <v>43234</v>
      </c>
      <c r="G119" s="288">
        <f t="shared" si="6"/>
        <v>14</v>
      </c>
      <c r="H119" s="148">
        <f>+[10]Summary!$J117</f>
        <v>43241</v>
      </c>
      <c r="I119" s="276">
        <f t="shared" si="7"/>
        <v>7</v>
      </c>
      <c r="J119" s="149">
        <f t="shared" si="8"/>
        <v>36</v>
      </c>
      <c r="K119" s="149">
        <f>+[10]Summary!$M117</f>
        <v>289252.14</v>
      </c>
      <c r="L119" s="149">
        <f t="shared" si="4"/>
        <v>10413077.040000001</v>
      </c>
      <c r="M119" s="49"/>
      <c r="N119" s="49"/>
    </row>
    <row r="120" spans="1:14" ht="13.2">
      <c r="A120" s="94">
        <v>112</v>
      </c>
      <c r="B120" s="143" t="str">
        <f>+[10]Summary!$C118</f>
        <v>Texas Gas Transmission Corporation</v>
      </c>
      <c r="C120" s="364">
        <f>+[10]Summary!$E118</f>
        <v>43191</v>
      </c>
      <c r="D120" s="364">
        <f>+[10]Summary!$F118</f>
        <v>43220</v>
      </c>
      <c r="E120" s="288">
        <f t="shared" si="5"/>
        <v>15</v>
      </c>
      <c r="F120" s="365">
        <f>+[10]Summary!$H118</f>
        <v>43234</v>
      </c>
      <c r="G120" s="288">
        <f t="shared" si="6"/>
        <v>14</v>
      </c>
      <c r="H120" s="148">
        <f>+[10]Summary!$J118</f>
        <v>43241</v>
      </c>
      <c r="I120" s="276">
        <f t="shared" si="7"/>
        <v>7</v>
      </c>
      <c r="J120" s="149">
        <f t="shared" si="8"/>
        <v>36</v>
      </c>
      <c r="K120" s="149">
        <f>+[10]Summary!$M118</f>
        <v>1520202.9</v>
      </c>
      <c r="L120" s="149">
        <f t="shared" si="4"/>
        <v>54727304.399999999</v>
      </c>
      <c r="M120" s="49"/>
      <c r="N120" s="49"/>
    </row>
    <row r="121" spans="1:14" ht="13.2">
      <c r="A121" s="94">
        <v>113</v>
      </c>
      <c r="B121" s="143" t="str">
        <f>+[10]Summary!$C119</f>
        <v>Trunkline Gas Company, LLC</v>
      </c>
      <c r="C121" s="364">
        <f>+[10]Summary!$E119</f>
        <v>43191</v>
      </c>
      <c r="D121" s="364">
        <f>+[10]Summary!$F119</f>
        <v>43220</v>
      </c>
      <c r="E121" s="288">
        <f t="shared" si="5"/>
        <v>15</v>
      </c>
      <c r="F121" s="365">
        <f>+[10]Summary!$H119</f>
        <v>43237</v>
      </c>
      <c r="G121" s="288">
        <f t="shared" si="6"/>
        <v>17</v>
      </c>
      <c r="H121" s="148">
        <f>+[10]Summary!$J119</f>
        <v>43241</v>
      </c>
      <c r="I121" s="276">
        <f t="shared" si="7"/>
        <v>4</v>
      </c>
      <c r="J121" s="149">
        <f t="shared" si="8"/>
        <v>36</v>
      </c>
      <c r="K121" s="149">
        <f>+[10]Summary!$M119</f>
        <v>6756.67</v>
      </c>
      <c r="L121" s="149">
        <f t="shared" si="4"/>
        <v>243240.12</v>
      </c>
      <c r="M121" s="49"/>
      <c r="N121" s="49"/>
    </row>
    <row r="122" spans="1:14" ht="13.2">
      <c r="A122" s="94">
        <v>114</v>
      </c>
      <c r="B122" s="143" t="str">
        <f>+[10]Summary!$C120</f>
        <v>United Energy Trading, LLC</v>
      </c>
      <c r="C122" s="364">
        <f>+[10]Summary!$E120</f>
        <v>43191</v>
      </c>
      <c r="D122" s="364">
        <f>+[10]Summary!$F120</f>
        <v>43220</v>
      </c>
      <c r="E122" s="288">
        <f t="shared" si="5"/>
        <v>15</v>
      </c>
      <c r="F122" s="365">
        <f>+[10]Summary!$H120</f>
        <v>43243</v>
      </c>
      <c r="G122" s="288">
        <f t="shared" si="6"/>
        <v>23</v>
      </c>
      <c r="H122" s="148">
        <f>+[10]Summary!$J120</f>
        <v>43245</v>
      </c>
      <c r="I122" s="276">
        <f t="shared" si="7"/>
        <v>2</v>
      </c>
      <c r="J122" s="149">
        <f t="shared" si="8"/>
        <v>40</v>
      </c>
      <c r="K122" s="149">
        <f>+[10]Summary!$M120</f>
        <v>966809.08</v>
      </c>
      <c r="L122" s="149">
        <f t="shared" si="4"/>
        <v>38672363.199999996</v>
      </c>
      <c r="M122" s="49"/>
      <c r="N122" s="49"/>
    </row>
    <row r="123" spans="1:14" ht="13.2">
      <c r="A123" s="94">
        <v>115</v>
      </c>
      <c r="B123" s="143" t="str">
        <f>+[10]Summary!$C121</f>
        <v>Antle Operating Company Inc.</v>
      </c>
      <c r="C123" s="364">
        <f>+[10]Summary!$E121</f>
        <v>43221</v>
      </c>
      <c r="D123" s="364">
        <f>+[10]Summary!$F121</f>
        <v>43251</v>
      </c>
      <c r="E123" s="288">
        <f t="shared" si="5"/>
        <v>15.5</v>
      </c>
      <c r="F123" s="365">
        <f>+[10]Summary!$H121</f>
        <v>43266</v>
      </c>
      <c r="G123" s="288">
        <f t="shared" si="6"/>
        <v>15</v>
      </c>
      <c r="H123" s="148">
        <f>+[10]Summary!$J121</f>
        <v>43273</v>
      </c>
      <c r="I123" s="276">
        <f t="shared" si="7"/>
        <v>7</v>
      </c>
      <c r="J123" s="149">
        <f t="shared" si="8"/>
        <v>37.5</v>
      </c>
      <c r="K123" s="149">
        <f>+[10]Summary!$M121</f>
        <v>3848.85</v>
      </c>
      <c r="L123" s="149">
        <f t="shared" si="4"/>
        <v>144331.875</v>
      </c>
      <c r="M123" s="49"/>
      <c r="N123" s="49"/>
    </row>
    <row r="124" spans="1:14" ht="13.2">
      <c r="A124" s="94">
        <v>116</v>
      </c>
      <c r="B124" s="143" t="str">
        <f>+[10]Summary!$C122</f>
        <v>Centerpoint Energy Services Inc</v>
      </c>
      <c r="C124" s="364">
        <f>+[10]Summary!$E122</f>
        <v>43221</v>
      </c>
      <c r="D124" s="364">
        <f>+[10]Summary!$F122</f>
        <v>43251</v>
      </c>
      <c r="E124" s="288">
        <f t="shared" si="5"/>
        <v>15.5</v>
      </c>
      <c r="F124" s="365">
        <f>+[10]Summary!$H122</f>
        <v>43273</v>
      </c>
      <c r="G124" s="288">
        <f t="shared" si="6"/>
        <v>22</v>
      </c>
      <c r="H124" s="148">
        <f>+[10]Summary!$J122</f>
        <v>43276</v>
      </c>
      <c r="I124" s="276">
        <f t="shared" si="7"/>
        <v>3</v>
      </c>
      <c r="J124" s="149">
        <f t="shared" si="8"/>
        <v>40.5</v>
      </c>
      <c r="K124" s="149">
        <f>+[10]Summary!$M122</f>
        <v>4185565.45</v>
      </c>
      <c r="L124" s="149">
        <f t="shared" si="4"/>
        <v>169515400.72499999</v>
      </c>
      <c r="M124" s="49"/>
      <c r="N124" s="49"/>
    </row>
    <row r="125" spans="1:14" ht="13.2">
      <c r="A125" s="94">
        <v>117</v>
      </c>
      <c r="B125" s="143" t="str">
        <f>+[10]Summary!$C123</f>
        <v>Centerpoint Energy Services Inc</v>
      </c>
      <c r="C125" s="364">
        <f>+[10]Summary!$E123</f>
        <v>43221</v>
      </c>
      <c r="D125" s="364">
        <f>+[10]Summary!$F123</f>
        <v>43251</v>
      </c>
      <c r="E125" s="288">
        <f t="shared" si="5"/>
        <v>15.5</v>
      </c>
      <c r="F125" s="365">
        <f>+[10]Summary!$H123</f>
        <v>43271</v>
      </c>
      <c r="G125" s="288">
        <f t="shared" si="6"/>
        <v>20</v>
      </c>
      <c r="H125" s="148">
        <f>+[10]Summary!$J123</f>
        <v>43276</v>
      </c>
      <c r="I125" s="276">
        <f t="shared" si="7"/>
        <v>5</v>
      </c>
      <c r="J125" s="149">
        <f t="shared" si="8"/>
        <v>40.5</v>
      </c>
      <c r="K125" s="149">
        <f>+[10]Summary!$M123</f>
        <v>80691.929999999993</v>
      </c>
      <c r="L125" s="149">
        <f t="shared" si="4"/>
        <v>3268023.1649999996</v>
      </c>
      <c r="M125" s="49"/>
      <c r="N125" s="49"/>
    </row>
    <row r="126" spans="1:14" ht="13.2">
      <c r="A126" s="94">
        <v>118</v>
      </c>
      <c r="B126" s="143" t="str">
        <f>+[10]Summary!$C124</f>
        <v>Har Ken Agent OK</v>
      </c>
      <c r="C126" s="364">
        <f>+[10]Summary!$E124</f>
        <v>43221</v>
      </c>
      <c r="D126" s="364">
        <f>+[10]Summary!$F124</f>
        <v>43251</v>
      </c>
      <c r="E126" s="288">
        <f t="shared" si="5"/>
        <v>15.5</v>
      </c>
      <c r="F126" s="365">
        <f>+[10]Summary!$H124</f>
        <v>43266</v>
      </c>
      <c r="G126" s="288">
        <f t="shared" si="6"/>
        <v>15</v>
      </c>
      <c r="H126" s="148">
        <f>+[10]Summary!$J124</f>
        <v>43273</v>
      </c>
      <c r="I126" s="276">
        <f t="shared" ref="I126:I128" si="9">+H126-F126</f>
        <v>7</v>
      </c>
      <c r="J126" s="149">
        <f t="shared" ref="J126:J128" si="10">+I126+G126+E126</f>
        <v>37.5</v>
      </c>
      <c r="K126" s="149">
        <f>+[10]Summary!$M124</f>
        <v>280.81</v>
      </c>
      <c r="L126" s="149">
        <f t="shared" si="4"/>
        <v>10530.375</v>
      </c>
      <c r="M126" s="49"/>
      <c r="N126" s="49"/>
    </row>
    <row r="127" spans="1:14" ht="13.2">
      <c r="A127" s="94">
        <v>119</v>
      </c>
      <c r="B127" s="143" t="str">
        <f>+[10]Summary!$C125</f>
        <v>Orbit Gas Transmission Inc</v>
      </c>
      <c r="C127" s="364">
        <f>+[10]Summary!$E125</f>
        <v>43221</v>
      </c>
      <c r="D127" s="364">
        <f>+[10]Summary!$F125</f>
        <v>43251</v>
      </c>
      <c r="E127" s="288">
        <f t="shared" si="5"/>
        <v>15.5</v>
      </c>
      <c r="F127" s="365">
        <f>+[10]Summary!$H125</f>
        <v>43266</v>
      </c>
      <c r="G127" s="288">
        <f t="shared" si="6"/>
        <v>15</v>
      </c>
      <c r="H127" s="148">
        <f>+[10]Summary!$J125</f>
        <v>43272</v>
      </c>
      <c r="I127" s="276">
        <f t="shared" si="9"/>
        <v>6</v>
      </c>
      <c r="J127" s="149">
        <f t="shared" si="10"/>
        <v>36.5</v>
      </c>
      <c r="K127" s="149">
        <f>+[10]Summary!$M125</f>
        <v>803.88</v>
      </c>
      <c r="L127" s="149">
        <f t="shared" si="4"/>
        <v>29341.62</v>
      </c>
      <c r="M127" s="49"/>
      <c r="N127" s="49"/>
    </row>
    <row r="128" spans="1:14" ht="13.2">
      <c r="A128" s="94">
        <v>120</v>
      </c>
      <c r="B128" s="143" t="str">
        <f>+[10]Summary!$C126</f>
        <v>Tennessee Gas Pipeline Co</v>
      </c>
      <c r="C128" s="364">
        <f>+[10]Summary!$E126</f>
        <v>43221</v>
      </c>
      <c r="D128" s="364">
        <f>+[10]Summary!$F126</f>
        <v>43251</v>
      </c>
      <c r="E128" s="288">
        <f t="shared" si="5"/>
        <v>15.5</v>
      </c>
      <c r="F128" s="365">
        <f>+[10]Summary!$H126</f>
        <v>43262</v>
      </c>
      <c r="G128" s="288">
        <f t="shared" si="6"/>
        <v>11</v>
      </c>
      <c r="H128" s="148">
        <f>+[10]Summary!$J126</f>
        <v>43272</v>
      </c>
      <c r="I128" s="276">
        <f t="shared" si="9"/>
        <v>10</v>
      </c>
      <c r="J128" s="149">
        <f t="shared" si="10"/>
        <v>36.5</v>
      </c>
      <c r="K128" s="149">
        <f>+[10]Summary!$M126</f>
        <v>193286.04</v>
      </c>
      <c r="L128" s="149">
        <f t="shared" si="4"/>
        <v>7054940.46</v>
      </c>
      <c r="M128" s="49"/>
      <c r="N128" s="49"/>
    </row>
    <row r="129" spans="1:14" ht="13.2">
      <c r="A129" s="94">
        <v>121</v>
      </c>
      <c r="B129" s="143" t="str">
        <f>+[10]Summary!$C127</f>
        <v>Texas Gas Transmission Corporation</v>
      </c>
      <c r="C129" s="364">
        <f>+[10]Summary!$E127</f>
        <v>43221</v>
      </c>
      <c r="D129" s="364">
        <f>+[10]Summary!$F127</f>
        <v>43251</v>
      </c>
      <c r="E129" s="288">
        <f t="shared" si="5"/>
        <v>15.5</v>
      </c>
      <c r="F129" s="365">
        <f>+[10]Summary!$H127</f>
        <v>43262</v>
      </c>
      <c r="G129" s="288">
        <f t="shared" si="6"/>
        <v>11</v>
      </c>
      <c r="H129" s="148">
        <f>+[10]Summary!$J127</f>
        <v>43272</v>
      </c>
      <c r="I129" s="276">
        <f t="shared" si="7"/>
        <v>10</v>
      </c>
      <c r="J129" s="149">
        <f t="shared" si="8"/>
        <v>36.5</v>
      </c>
      <c r="K129" s="149">
        <f>+[10]Summary!$M127</f>
        <v>1231333.33</v>
      </c>
      <c r="L129" s="149">
        <f t="shared" si="4"/>
        <v>44943666.545000002</v>
      </c>
      <c r="M129" s="49"/>
      <c r="N129" s="49"/>
    </row>
    <row r="130" spans="1:14" ht="13.2">
      <c r="A130" s="94">
        <v>122</v>
      </c>
      <c r="B130" s="143" t="str">
        <f>+[10]Summary!$C128</f>
        <v>Trunkline Gas Company, LLC</v>
      </c>
      <c r="C130" s="364">
        <f>+[10]Summary!$E128</f>
        <v>43221</v>
      </c>
      <c r="D130" s="364">
        <f>+[10]Summary!$F128</f>
        <v>43251</v>
      </c>
      <c r="E130" s="288">
        <f t="shared" si="5"/>
        <v>15.5</v>
      </c>
      <c r="F130" s="365">
        <f>+[10]Summary!$H128</f>
        <v>43266</v>
      </c>
      <c r="G130" s="288">
        <f t="shared" si="6"/>
        <v>15</v>
      </c>
      <c r="H130" s="148">
        <f>+[10]Summary!$J128</f>
        <v>43271</v>
      </c>
      <c r="I130" s="276">
        <f t="shared" si="7"/>
        <v>5</v>
      </c>
      <c r="J130" s="149">
        <f t="shared" si="8"/>
        <v>35.5</v>
      </c>
      <c r="K130" s="149">
        <f>+[10]Summary!$M128</f>
        <v>6896.76</v>
      </c>
      <c r="L130" s="149">
        <f t="shared" si="4"/>
        <v>244834.98</v>
      </c>
      <c r="M130" s="49"/>
      <c r="N130" s="49"/>
    </row>
    <row r="131" spans="1:14" ht="13.2">
      <c r="A131" s="94">
        <v>123</v>
      </c>
      <c r="B131" s="143" t="str">
        <f>+[10]Summary!$C129</f>
        <v>United Energy Trading, LLC</v>
      </c>
      <c r="C131" s="364">
        <f>+[10]Summary!$E129</f>
        <v>43221</v>
      </c>
      <c r="D131" s="364">
        <f>+[10]Summary!$F129</f>
        <v>43251</v>
      </c>
      <c r="E131" s="288">
        <f t="shared" si="5"/>
        <v>15.5</v>
      </c>
      <c r="F131" s="365">
        <f>+[10]Summary!$H129</f>
        <v>43272</v>
      </c>
      <c r="G131" s="288">
        <f t="shared" si="6"/>
        <v>21</v>
      </c>
      <c r="H131" s="148">
        <f>+[10]Summary!$J129</f>
        <v>43276</v>
      </c>
      <c r="I131" s="276">
        <f t="shared" si="7"/>
        <v>4</v>
      </c>
      <c r="J131" s="149">
        <f t="shared" si="8"/>
        <v>40.5</v>
      </c>
      <c r="K131" s="149">
        <f>+[10]Summary!$M129</f>
        <v>685926.52</v>
      </c>
      <c r="L131" s="149">
        <f t="shared" si="4"/>
        <v>27780024.060000002</v>
      </c>
      <c r="M131" s="49"/>
      <c r="N131" s="49"/>
    </row>
    <row r="132" spans="1:14" ht="13.2">
      <c r="A132" s="94">
        <v>124</v>
      </c>
      <c r="B132" s="93"/>
      <c r="C132" s="93"/>
      <c r="D132" s="93"/>
      <c r="E132" s="93"/>
      <c r="F132" s="93"/>
      <c r="G132" s="93"/>
      <c r="H132" s="95"/>
      <c r="I132" s="93"/>
      <c r="J132" s="93"/>
      <c r="K132" s="93"/>
      <c r="L132" s="93"/>
      <c r="M132" s="49"/>
      <c r="N132" s="49"/>
    </row>
    <row r="133" spans="1:14" ht="13.8" thickBot="1">
      <c r="A133" s="94">
        <v>125</v>
      </c>
      <c r="B133" s="93"/>
      <c r="C133" s="94"/>
      <c r="D133" s="94"/>
      <c r="E133" s="151"/>
      <c r="F133" s="140"/>
      <c r="G133" s="151"/>
      <c r="H133" s="140"/>
      <c r="I133" s="151"/>
      <c r="J133" s="151"/>
      <c r="K133" s="152">
        <f>ROUND(SUM(K8:K132),0)</f>
        <v>78313692</v>
      </c>
      <c r="L133" s="152">
        <f>ROUND(SUM(L8:L132),0)</f>
        <v>3092040776</v>
      </c>
      <c r="M133" s="49"/>
      <c r="N133" s="49"/>
    </row>
    <row r="134" spans="1:14" ht="13.8" thickTop="1">
      <c r="A134" s="94">
        <v>126</v>
      </c>
      <c r="B134" s="93"/>
      <c r="C134" s="93"/>
      <c r="D134" s="93"/>
      <c r="E134" s="93"/>
      <c r="F134" s="93"/>
      <c r="G134" s="93"/>
      <c r="H134" s="95"/>
      <c r="I134" s="93"/>
      <c r="J134" s="93"/>
      <c r="K134" s="93"/>
      <c r="L134" s="93"/>
      <c r="M134" s="49"/>
      <c r="N134" s="49"/>
    </row>
    <row r="135" spans="1:14" ht="13.8" thickBot="1">
      <c r="A135" s="94">
        <v>127</v>
      </c>
      <c r="B135" s="93"/>
      <c r="C135" s="93"/>
      <c r="D135" s="93"/>
      <c r="E135" s="93"/>
      <c r="F135" s="93"/>
      <c r="G135" s="93"/>
      <c r="H135" s="95"/>
      <c r="I135" s="93"/>
      <c r="J135" s="93"/>
      <c r="K135" s="93"/>
      <c r="L135" s="139">
        <f>ROUND(+L133/K133,2)</f>
        <v>39.479999999999997</v>
      </c>
      <c r="M135" s="49"/>
      <c r="N135" s="49"/>
    </row>
    <row r="136" spans="1:14" ht="15.6" thickTop="1">
      <c r="A136" s="300"/>
      <c r="B136" s="153"/>
      <c r="C136" s="153"/>
      <c r="D136" s="153"/>
      <c r="E136" s="153"/>
      <c r="F136" s="153"/>
      <c r="G136" s="153"/>
      <c r="H136" s="113"/>
      <c r="I136" s="153"/>
      <c r="J136" s="153"/>
      <c r="K136" s="153"/>
      <c r="L136" s="96" t="s">
        <v>85</v>
      </c>
      <c r="M136" s="49"/>
      <c r="N136" s="49"/>
    </row>
    <row r="137" spans="1:14" ht="15">
      <c r="A137" s="196"/>
      <c r="B137" s="154"/>
      <c r="C137" s="154"/>
      <c r="D137" s="154"/>
      <c r="E137" s="153"/>
      <c r="F137" s="153"/>
      <c r="G137" s="153"/>
      <c r="H137" s="113"/>
      <c r="I137" s="153"/>
      <c r="J137" s="153"/>
      <c r="K137" s="153"/>
      <c r="L137" s="153"/>
      <c r="M137" s="49"/>
      <c r="N137" s="49"/>
    </row>
    <row r="138" spans="1:14" ht="14.4">
      <c r="A138" s="142"/>
      <c r="B138" s="142"/>
      <c r="C138" s="142"/>
      <c r="D138" s="142"/>
      <c r="E138" s="142"/>
      <c r="F138" s="142"/>
      <c r="G138" s="142"/>
      <c r="H138" s="44"/>
      <c r="I138" s="142"/>
      <c r="J138" s="142"/>
      <c r="K138" s="142"/>
      <c r="L138" s="142"/>
      <c r="M138" s="49"/>
      <c r="N138" s="49"/>
    </row>
    <row r="139" spans="1:14" ht="14.4">
      <c r="A139" s="142"/>
      <c r="B139" s="142"/>
      <c r="C139" s="142"/>
      <c r="D139" s="142"/>
      <c r="E139" s="142"/>
      <c r="F139" s="142"/>
      <c r="G139" s="142"/>
      <c r="H139" s="44"/>
      <c r="I139" s="142"/>
      <c r="J139" s="142"/>
      <c r="K139" s="142"/>
      <c r="L139" s="142"/>
      <c r="M139" s="49"/>
      <c r="N139" s="49"/>
    </row>
    <row r="140" spans="1:14" ht="14.4">
      <c r="A140" s="142"/>
      <c r="B140" s="142"/>
      <c r="C140" s="142"/>
      <c r="D140" s="142"/>
      <c r="E140" s="142"/>
      <c r="F140" s="142"/>
      <c r="G140" s="142"/>
      <c r="H140" s="44"/>
      <c r="I140" s="142"/>
      <c r="J140" s="142"/>
      <c r="K140" s="142"/>
      <c r="L140" s="142"/>
      <c r="M140" s="49"/>
      <c r="N140" s="49"/>
    </row>
    <row r="141" spans="1:14" ht="14.4">
      <c r="A141" s="142"/>
      <c r="B141" s="142"/>
      <c r="C141" s="142"/>
      <c r="D141" s="142"/>
      <c r="E141" s="142"/>
      <c r="F141" s="142"/>
      <c r="G141" s="142"/>
      <c r="H141" s="44"/>
      <c r="I141" s="142"/>
      <c r="J141" s="142"/>
      <c r="K141" s="142"/>
      <c r="L141" s="142"/>
      <c r="M141" s="49"/>
      <c r="N141" s="49"/>
    </row>
    <row r="142" spans="1:14">
      <c r="A142" s="49"/>
      <c r="B142" s="49"/>
      <c r="C142" s="141"/>
      <c r="D142" s="141"/>
      <c r="E142" s="49"/>
      <c r="F142" s="49"/>
      <c r="G142" s="49"/>
      <c r="H142" s="49"/>
      <c r="I142" s="49"/>
      <c r="J142" s="49"/>
      <c r="K142" s="49"/>
      <c r="L142" s="49"/>
      <c r="M142" s="49"/>
      <c r="N142" s="49"/>
    </row>
    <row r="143" spans="1:14">
      <c r="A143" s="49"/>
      <c r="B143" s="49"/>
      <c r="C143" s="141"/>
      <c r="D143" s="141"/>
      <c r="E143" s="49"/>
      <c r="F143" s="49"/>
      <c r="G143" s="49"/>
      <c r="H143" s="49"/>
      <c r="I143" s="49"/>
      <c r="J143" s="49"/>
      <c r="K143" s="49"/>
      <c r="L143" s="49"/>
      <c r="M143" s="49"/>
      <c r="N143" s="49"/>
    </row>
    <row r="144" spans="1:14">
      <c r="A144" s="49"/>
      <c r="B144" s="49"/>
      <c r="C144" s="141"/>
      <c r="D144" s="141"/>
      <c r="E144" s="49"/>
      <c r="F144" s="49"/>
      <c r="G144" s="49"/>
      <c r="H144" s="49"/>
      <c r="I144" s="49"/>
      <c r="J144" s="49"/>
      <c r="K144" s="49"/>
      <c r="L144" s="49"/>
      <c r="M144" s="49"/>
      <c r="N144" s="49"/>
    </row>
    <row r="145" spans="1:14">
      <c r="A145" s="49"/>
      <c r="B145" s="49"/>
      <c r="C145" s="141"/>
      <c r="D145" s="141"/>
      <c r="E145" s="49"/>
      <c r="F145" s="49"/>
      <c r="G145" s="49"/>
      <c r="H145" s="49"/>
      <c r="I145" s="49"/>
      <c r="J145" s="49"/>
      <c r="K145" s="49"/>
      <c r="L145" s="49"/>
      <c r="M145" s="49"/>
      <c r="N145" s="49"/>
    </row>
    <row r="146" spans="1:14">
      <c r="A146" s="49"/>
      <c r="B146" s="49"/>
      <c r="C146" s="141"/>
      <c r="D146" s="141"/>
      <c r="E146" s="49"/>
      <c r="F146" s="49"/>
      <c r="G146" s="49"/>
      <c r="H146" s="49"/>
      <c r="I146" s="49"/>
      <c r="J146" s="49"/>
      <c r="K146" s="49"/>
      <c r="L146" s="49"/>
      <c r="M146" s="49"/>
      <c r="N146" s="49"/>
    </row>
    <row r="147" spans="1:14">
      <c r="A147" s="49"/>
      <c r="B147" s="49"/>
      <c r="C147" s="141"/>
      <c r="D147" s="141"/>
      <c r="E147" s="49"/>
      <c r="F147" s="49"/>
      <c r="G147" s="49"/>
      <c r="H147" s="49"/>
      <c r="I147" s="49"/>
      <c r="J147" s="49"/>
      <c r="K147" s="49"/>
      <c r="L147" s="49"/>
      <c r="M147" s="49"/>
      <c r="N147" s="49"/>
    </row>
    <row r="148" spans="1:14">
      <c r="A148" s="49"/>
      <c r="B148" s="49"/>
      <c r="C148" s="141"/>
      <c r="D148" s="141"/>
      <c r="E148" s="49"/>
      <c r="F148" s="49"/>
      <c r="G148" s="49"/>
      <c r="H148" s="49"/>
      <c r="I148" s="49"/>
      <c r="J148" s="49"/>
      <c r="K148" s="49"/>
      <c r="L148" s="49"/>
      <c r="M148" s="49"/>
      <c r="N148" s="49"/>
    </row>
    <row r="149" spans="1:14">
      <c r="A149" s="49"/>
      <c r="B149" s="49"/>
      <c r="C149" s="141"/>
      <c r="D149" s="141"/>
      <c r="E149" s="49"/>
      <c r="F149" s="49"/>
      <c r="G149" s="49"/>
      <c r="H149" s="49"/>
      <c r="I149" s="49"/>
      <c r="J149" s="49"/>
      <c r="K149" s="49"/>
      <c r="L149" s="49"/>
      <c r="M149" s="49"/>
      <c r="N149" s="49"/>
    </row>
    <row r="150" spans="1:14">
      <c r="A150" s="49"/>
      <c r="B150" s="49"/>
      <c r="C150" s="141"/>
      <c r="D150" s="141"/>
      <c r="E150" s="49"/>
      <c r="F150" s="49"/>
      <c r="G150" s="49"/>
      <c r="H150" s="49"/>
      <c r="I150" s="49"/>
      <c r="J150" s="49"/>
      <c r="K150" s="49"/>
      <c r="L150" s="49"/>
      <c r="M150" s="49"/>
      <c r="N150" s="49"/>
    </row>
    <row r="151" spans="1:14">
      <c r="A151" s="49"/>
      <c r="B151" s="49"/>
      <c r="C151" s="141"/>
      <c r="D151" s="141"/>
      <c r="E151" s="49"/>
      <c r="F151" s="49"/>
      <c r="G151" s="49"/>
      <c r="H151" s="49"/>
      <c r="I151" s="49"/>
      <c r="J151" s="49"/>
      <c r="K151" s="49"/>
      <c r="L151" s="49"/>
      <c r="M151" s="49"/>
      <c r="N151" s="49"/>
    </row>
    <row r="152" spans="1:14">
      <c r="A152" s="49"/>
      <c r="B152" s="49"/>
      <c r="C152" s="141"/>
      <c r="D152" s="141"/>
      <c r="E152" s="49"/>
      <c r="F152" s="49"/>
      <c r="G152" s="49"/>
      <c r="H152" s="49"/>
      <c r="I152" s="49"/>
      <c r="J152" s="49"/>
      <c r="K152" s="49"/>
      <c r="L152" s="49"/>
      <c r="M152" s="49"/>
      <c r="N152" s="49"/>
    </row>
    <row r="153" spans="1:14">
      <c r="A153" s="49"/>
      <c r="B153" s="49"/>
      <c r="C153" s="141"/>
      <c r="D153" s="141"/>
      <c r="E153" s="49"/>
      <c r="F153" s="49"/>
      <c r="G153" s="49"/>
      <c r="H153" s="49"/>
      <c r="I153" s="49"/>
      <c r="J153" s="49"/>
      <c r="K153" s="49"/>
      <c r="L153" s="49"/>
      <c r="M153" s="49"/>
      <c r="N153" s="49"/>
    </row>
    <row r="154" spans="1:14">
      <c r="A154" s="49"/>
      <c r="B154" s="49"/>
      <c r="C154" s="141"/>
      <c r="D154" s="141"/>
      <c r="E154" s="49"/>
      <c r="F154" s="49"/>
      <c r="G154" s="49"/>
      <c r="H154" s="49"/>
      <c r="I154" s="49"/>
      <c r="J154" s="49"/>
      <c r="K154" s="49"/>
      <c r="L154" s="49"/>
      <c r="M154" s="49"/>
      <c r="N154" s="49"/>
    </row>
    <row r="155" spans="1:14">
      <c r="A155" s="49"/>
      <c r="B155" s="49"/>
      <c r="C155" s="141"/>
      <c r="D155" s="141"/>
      <c r="E155" s="49"/>
      <c r="F155" s="49"/>
      <c r="G155" s="49"/>
      <c r="H155" s="49"/>
      <c r="I155" s="49"/>
      <c r="J155" s="49"/>
      <c r="K155" s="49"/>
      <c r="L155" s="49"/>
      <c r="M155" s="49"/>
      <c r="N155" s="49"/>
    </row>
    <row r="156" spans="1:14">
      <c r="A156" s="49"/>
      <c r="B156" s="49"/>
      <c r="C156" s="141"/>
      <c r="D156" s="141"/>
      <c r="E156" s="49"/>
      <c r="F156" s="49"/>
      <c r="G156" s="49"/>
      <c r="H156" s="49"/>
      <c r="I156" s="49"/>
      <c r="J156" s="49"/>
      <c r="K156" s="49"/>
      <c r="L156" s="49"/>
      <c r="M156" s="49"/>
      <c r="N156" s="49"/>
    </row>
    <row r="157" spans="1:14">
      <c r="A157" s="49"/>
      <c r="B157" s="49"/>
      <c r="C157" s="141"/>
      <c r="D157" s="141"/>
      <c r="E157" s="49"/>
      <c r="F157" s="49"/>
      <c r="G157" s="49"/>
      <c r="H157" s="49"/>
      <c r="I157" s="49"/>
      <c r="J157" s="49"/>
      <c r="K157" s="49"/>
      <c r="L157" s="49"/>
      <c r="M157" s="49"/>
      <c r="N157" s="49"/>
    </row>
    <row r="158" spans="1:14">
      <c r="A158" s="49"/>
      <c r="B158" s="49"/>
      <c r="C158" s="141"/>
      <c r="D158" s="141"/>
      <c r="E158" s="49"/>
      <c r="F158" s="49"/>
      <c r="G158" s="49"/>
      <c r="H158" s="49"/>
      <c r="I158" s="49"/>
      <c r="J158" s="49"/>
      <c r="K158" s="49"/>
      <c r="L158" s="49"/>
      <c r="M158" s="49"/>
      <c r="N158" s="49"/>
    </row>
    <row r="159" spans="1:14">
      <c r="A159" s="49"/>
      <c r="B159" s="49"/>
      <c r="C159" s="141"/>
      <c r="D159" s="141"/>
      <c r="E159" s="49"/>
      <c r="F159" s="49"/>
      <c r="G159" s="49"/>
      <c r="H159" s="49"/>
      <c r="I159" s="49"/>
      <c r="J159" s="49"/>
      <c r="K159" s="49"/>
      <c r="L159" s="49"/>
      <c r="M159" s="49"/>
      <c r="N159" s="49"/>
    </row>
    <row r="160" spans="1:14">
      <c r="A160" s="49"/>
      <c r="B160" s="49"/>
      <c r="C160" s="141"/>
      <c r="D160" s="141"/>
      <c r="E160" s="49"/>
      <c r="F160" s="49"/>
      <c r="G160" s="49"/>
      <c r="H160" s="49"/>
      <c r="I160" s="49"/>
      <c r="J160" s="49"/>
      <c r="K160" s="49"/>
      <c r="L160" s="49"/>
      <c r="M160" s="49"/>
      <c r="N160" s="49"/>
    </row>
    <row r="161" spans="2:12">
      <c r="B161" s="49"/>
      <c r="C161" s="141"/>
      <c r="D161" s="141"/>
      <c r="E161" s="49"/>
      <c r="F161" s="49"/>
      <c r="G161" s="49"/>
      <c r="H161" s="49"/>
      <c r="I161" s="49"/>
      <c r="J161" s="49"/>
      <c r="K161" s="49"/>
      <c r="L161" s="49"/>
    </row>
  </sheetData>
  <mergeCells count="3">
    <mergeCell ref="A1:K1"/>
    <mergeCell ref="A3:K3"/>
    <mergeCell ref="A2:K2"/>
  </mergeCells>
  <phoneticPr fontId="9" type="noConversion"/>
  <printOptions horizontalCentered="1"/>
  <pageMargins left="0.95" right="0.5" top="1" bottom="0.5" header="0.5" footer="0.5"/>
  <pageSetup scale="70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O68"/>
  <sheetViews>
    <sheetView showGridLines="0" zoomScaleNormal="100" zoomScaleSheetLayoutView="80" workbookViewId="0">
      <selection sqref="A1:I1"/>
    </sheetView>
  </sheetViews>
  <sheetFormatPr defaultColWidth="9.6640625" defaultRowHeight="14.4"/>
  <cols>
    <col min="1" max="1" width="4" style="13" bestFit="1" customWidth="1"/>
    <col min="2" max="2" width="12.109375" style="13" customWidth="1"/>
    <col min="3" max="3" width="15.33203125" style="13" customWidth="1"/>
    <col min="4" max="4" width="10.6640625" style="13" customWidth="1"/>
    <col min="5" max="5" width="6.21875" style="13" bestFit="1" customWidth="1"/>
    <col min="6" max="6" width="6.33203125" style="13" bestFit="1" customWidth="1"/>
    <col min="7" max="7" width="11.77734375" style="13" customWidth="1"/>
    <col min="8" max="8" width="7.21875" style="13" bestFit="1" customWidth="1"/>
    <col min="9" max="9" width="10.44140625" style="13" bestFit="1" customWidth="1"/>
    <col min="10" max="10" width="11.77734375" style="13" customWidth="1"/>
    <col min="11" max="11" width="9.77734375" style="13" bestFit="1" customWidth="1"/>
    <col min="12" max="13" width="11.77734375" style="13" bestFit="1" customWidth="1"/>
    <col min="14" max="14" width="9" customWidth="1"/>
    <col min="15" max="16384" width="9.6640625" style="13"/>
  </cols>
  <sheetData>
    <row r="1" spans="1:15">
      <c r="A1" s="355" t="str">
        <f>CONCATENATE(COMPANY,"-",JURISDICTION)</f>
        <v>Atmos Energy Corporation-Kentucky</v>
      </c>
      <c r="B1" s="355"/>
      <c r="C1" s="355"/>
      <c r="D1" s="355"/>
      <c r="E1" s="355"/>
      <c r="F1" s="355"/>
      <c r="G1" s="355"/>
      <c r="H1" s="355"/>
      <c r="I1" s="355"/>
      <c r="J1" s="225" t="s">
        <v>195</v>
      </c>
      <c r="K1" s="366"/>
      <c r="L1" s="33"/>
      <c r="M1" s="33"/>
      <c r="N1" s="142"/>
      <c r="O1" s="33"/>
    </row>
    <row r="2" spans="1:15">
      <c r="A2" s="357" t="s">
        <v>4</v>
      </c>
      <c r="B2" s="357"/>
      <c r="C2" s="357"/>
      <c r="D2" s="357"/>
      <c r="E2" s="357"/>
      <c r="F2" s="357"/>
      <c r="G2" s="357"/>
      <c r="H2" s="357"/>
      <c r="I2" s="357"/>
      <c r="J2" s="329"/>
      <c r="K2" s="367"/>
      <c r="L2" s="33"/>
      <c r="M2" s="33"/>
      <c r="N2" s="142"/>
      <c r="O2" s="33"/>
    </row>
    <row r="3" spans="1:15">
      <c r="A3" s="358" t="str">
        <f>'ATO-CWC2'!A4</f>
        <v>For the CWC Study Test Year Ended June 30, 2018</v>
      </c>
      <c r="B3" s="358"/>
      <c r="C3" s="358"/>
      <c r="D3" s="358"/>
      <c r="E3" s="358"/>
      <c r="F3" s="358"/>
      <c r="G3" s="358"/>
      <c r="H3" s="358"/>
      <c r="I3" s="358"/>
      <c r="J3" s="368"/>
      <c r="K3" s="369"/>
      <c r="L3" s="33"/>
      <c r="M3" s="33"/>
      <c r="N3" s="142"/>
      <c r="O3" s="33"/>
    </row>
    <row r="4" spans="1:15">
      <c r="A4" s="90"/>
      <c r="B4" s="90"/>
      <c r="C4" s="370"/>
      <c r="D4" s="370"/>
      <c r="E4" s="370"/>
      <c r="F4" s="370"/>
      <c r="G4" s="370"/>
      <c r="H4" s="370"/>
      <c r="I4" s="370"/>
      <c r="J4" s="370"/>
      <c r="K4" s="33"/>
      <c r="L4" s="33"/>
      <c r="M4" s="33"/>
      <c r="N4" s="142"/>
      <c r="O4" s="33"/>
    </row>
    <row r="5" spans="1:15">
      <c r="A5" s="93"/>
      <c r="B5" s="93"/>
      <c r="C5" s="93"/>
      <c r="D5" s="93"/>
      <c r="E5" s="93"/>
      <c r="F5" s="93"/>
      <c r="G5" s="93"/>
      <c r="H5" s="93"/>
      <c r="I5" s="93"/>
      <c r="J5" s="93"/>
      <c r="K5" s="33"/>
      <c r="L5" s="33"/>
      <c r="M5" s="33"/>
      <c r="N5" s="142"/>
      <c r="O5" s="33"/>
    </row>
    <row r="6" spans="1:15">
      <c r="A6" s="334"/>
      <c r="B6" s="334"/>
      <c r="C6" s="187" t="s">
        <v>137</v>
      </c>
      <c r="D6" s="187" t="s">
        <v>138</v>
      </c>
      <c r="E6" s="187"/>
      <c r="F6" s="334"/>
      <c r="G6" s="334"/>
      <c r="H6" s="334"/>
      <c r="I6" s="334"/>
      <c r="J6" s="334"/>
      <c r="K6" s="33"/>
      <c r="L6" s="33"/>
      <c r="M6" s="33"/>
      <c r="N6" s="142"/>
      <c r="O6" s="33"/>
    </row>
    <row r="7" spans="1:15">
      <c r="A7" s="334"/>
      <c r="B7" s="334"/>
      <c r="C7" s="187" t="s">
        <v>139</v>
      </c>
      <c r="D7" s="187" t="s">
        <v>140</v>
      </c>
      <c r="E7" s="187"/>
      <c r="F7" s="334"/>
      <c r="G7" s="334"/>
      <c r="H7" s="334"/>
      <c r="I7" s="187" t="s">
        <v>141</v>
      </c>
      <c r="J7" s="93"/>
      <c r="K7" s="371"/>
      <c r="L7" s="33"/>
      <c r="M7" s="33"/>
      <c r="N7" s="142"/>
      <c r="O7" s="33"/>
    </row>
    <row r="8" spans="1:15">
      <c r="A8" s="187" t="s">
        <v>121</v>
      </c>
      <c r="B8" s="187"/>
      <c r="C8" s="187" t="s">
        <v>142</v>
      </c>
      <c r="D8" s="187" t="s">
        <v>143</v>
      </c>
      <c r="E8" s="187" t="s">
        <v>144</v>
      </c>
      <c r="F8" s="187" t="s">
        <v>145</v>
      </c>
      <c r="G8" s="187" t="s">
        <v>146</v>
      </c>
      <c r="H8" s="187" t="s">
        <v>120</v>
      </c>
      <c r="I8" s="187" t="s">
        <v>74</v>
      </c>
      <c r="J8" s="140"/>
      <c r="K8" s="372"/>
      <c r="L8" s="282"/>
      <c r="M8" s="33"/>
      <c r="N8" s="142"/>
      <c r="O8" s="33"/>
    </row>
    <row r="9" spans="1:15">
      <c r="A9" s="360" t="s">
        <v>123</v>
      </c>
      <c r="B9" s="360"/>
      <c r="C9" s="360" t="s">
        <v>147</v>
      </c>
      <c r="D9" s="360" t="s">
        <v>147</v>
      </c>
      <c r="E9" s="360" t="s">
        <v>126</v>
      </c>
      <c r="F9" s="360" t="s">
        <v>136</v>
      </c>
      <c r="G9" s="360" t="s">
        <v>148</v>
      </c>
      <c r="H9" s="360" t="s">
        <v>136</v>
      </c>
      <c r="I9" s="360" t="s">
        <v>136</v>
      </c>
      <c r="J9" s="140"/>
      <c r="K9" s="336"/>
      <c r="L9" s="373"/>
      <c r="M9" s="23"/>
      <c r="N9" s="142"/>
      <c r="O9" s="33"/>
    </row>
    <row r="10" spans="1:15">
      <c r="A10" s="93"/>
      <c r="B10" s="93"/>
      <c r="C10" s="94" t="s">
        <v>128</v>
      </c>
      <c r="D10" s="94" t="s">
        <v>129</v>
      </c>
      <c r="E10" s="94" t="s">
        <v>130</v>
      </c>
      <c r="F10" s="94" t="s">
        <v>131</v>
      </c>
      <c r="G10" s="94" t="s">
        <v>132</v>
      </c>
      <c r="H10" s="94" t="s">
        <v>133</v>
      </c>
      <c r="I10" s="94" t="s">
        <v>134</v>
      </c>
      <c r="J10" s="246"/>
      <c r="K10" s="373"/>
      <c r="L10" s="374"/>
      <c r="M10" s="23"/>
      <c r="N10" s="142"/>
      <c r="O10" s="33"/>
    </row>
    <row r="11" spans="1:15">
      <c r="A11" s="93"/>
      <c r="B11" s="93"/>
      <c r="C11" s="93"/>
      <c r="D11" s="93"/>
      <c r="E11" s="93"/>
      <c r="F11" s="93"/>
      <c r="G11" s="93"/>
      <c r="H11" s="93"/>
      <c r="I11" s="93"/>
      <c r="J11" s="95"/>
      <c r="K11" s="23"/>
      <c r="L11" s="23"/>
      <c r="M11" s="23"/>
      <c r="N11" s="142"/>
      <c r="O11" s="33"/>
    </row>
    <row r="12" spans="1:15">
      <c r="A12" s="187">
        <v>1</v>
      </c>
      <c r="B12" s="334"/>
      <c r="C12" s="375">
        <f>'[11]2017 payroll schedule'!$B22</f>
        <v>42917</v>
      </c>
      <c r="D12" s="376">
        <f>'[11]2017 payroll schedule'!$C22</f>
        <v>42930</v>
      </c>
      <c r="E12" s="100">
        <f>D12-C12+1</f>
        <v>14</v>
      </c>
      <c r="F12" s="100">
        <f t="shared" ref="F12" si="0">E12/2</f>
        <v>7</v>
      </c>
      <c r="G12" s="376">
        <f>'[11]2017 payroll schedule'!$D22</f>
        <v>42937</v>
      </c>
      <c r="H12" s="100">
        <f t="shared" ref="H12:H36" si="1">G12-D12</f>
        <v>7</v>
      </c>
      <c r="I12" s="100">
        <f t="shared" ref="I12:I36" si="2">F12+H12</f>
        <v>14</v>
      </c>
      <c r="J12" s="140"/>
      <c r="K12" s="81"/>
      <c r="L12" s="82"/>
      <c r="M12" s="23"/>
      <c r="N12" s="142"/>
      <c r="O12" s="33"/>
    </row>
    <row r="13" spans="1:15">
      <c r="A13" s="187">
        <v>2</v>
      </c>
      <c r="B13" s="334"/>
      <c r="C13" s="375">
        <f>'[11]2017 payroll schedule'!$B23</f>
        <v>42931</v>
      </c>
      <c r="D13" s="376">
        <f>'[11]2017 payroll schedule'!$C23</f>
        <v>42944</v>
      </c>
      <c r="E13" s="100">
        <f t="shared" ref="E13:E25" si="3">D13-C13+1</f>
        <v>14</v>
      </c>
      <c r="F13" s="100">
        <f t="shared" ref="F13:F26" si="4">E13/2</f>
        <v>7</v>
      </c>
      <c r="G13" s="376">
        <f>'[11]2017 payroll schedule'!$D23</f>
        <v>42951</v>
      </c>
      <c r="H13" s="100">
        <f t="shared" si="1"/>
        <v>7</v>
      </c>
      <c r="I13" s="100">
        <f t="shared" si="2"/>
        <v>14</v>
      </c>
      <c r="J13" s="140"/>
      <c r="K13" s="81"/>
      <c r="L13" s="82"/>
      <c r="M13" s="23"/>
      <c r="N13" s="142"/>
      <c r="O13" s="33"/>
    </row>
    <row r="14" spans="1:15">
      <c r="A14" s="187">
        <f>A13+1</f>
        <v>3</v>
      </c>
      <c r="B14" s="334"/>
      <c r="C14" s="375">
        <f>'[11]2017 payroll schedule'!$B24</f>
        <v>42945</v>
      </c>
      <c r="D14" s="376">
        <f>'[11]2017 payroll schedule'!$C24</f>
        <v>42958</v>
      </c>
      <c r="E14" s="100">
        <f t="shared" si="3"/>
        <v>14</v>
      </c>
      <c r="F14" s="100">
        <f t="shared" si="4"/>
        <v>7</v>
      </c>
      <c r="G14" s="376">
        <f>'[11]2017 payroll schedule'!$D24</f>
        <v>42965</v>
      </c>
      <c r="H14" s="100">
        <f t="shared" si="1"/>
        <v>7</v>
      </c>
      <c r="I14" s="100">
        <f t="shared" si="2"/>
        <v>14</v>
      </c>
      <c r="J14" s="140"/>
      <c r="K14" s="81"/>
      <c r="L14" s="82"/>
      <c r="M14" s="23"/>
      <c r="N14" s="142"/>
      <c r="O14" s="33"/>
    </row>
    <row r="15" spans="1:15">
      <c r="A15" s="187">
        <f t="shared" ref="A15:A36" si="5">A14+1</f>
        <v>4</v>
      </c>
      <c r="B15" s="334"/>
      <c r="C15" s="375">
        <f>'[11]2017 payroll schedule'!$B25</f>
        <v>42959</v>
      </c>
      <c r="D15" s="376">
        <f>'[11]2017 payroll schedule'!$C25</f>
        <v>42972</v>
      </c>
      <c r="E15" s="100">
        <f t="shared" si="3"/>
        <v>14</v>
      </c>
      <c r="F15" s="100">
        <f t="shared" si="4"/>
        <v>7</v>
      </c>
      <c r="G15" s="376">
        <f>'[11]2017 payroll schedule'!$D25</f>
        <v>42979</v>
      </c>
      <c r="H15" s="100">
        <f t="shared" si="1"/>
        <v>7</v>
      </c>
      <c r="I15" s="100">
        <f t="shared" si="2"/>
        <v>14</v>
      </c>
      <c r="J15" s="140"/>
      <c r="K15" s="81"/>
      <c r="L15" s="82"/>
      <c r="M15" s="23"/>
      <c r="N15" s="142"/>
      <c r="O15" s="33"/>
    </row>
    <row r="16" spans="1:15">
      <c r="A16" s="187">
        <f t="shared" si="5"/>
        <v>5</v>
      </c>
      <c r="B16" s="334"/>
      <c r="C16" s="375">
        <f>'[11]2017 payroll schedule'!$B26</f>
        <v>42973</v>
      </c>
      <c r="D16" s="376">
        <f>'[11]2017 payroll schedule'!$C26</f>
        <v>42986</v>
      </c>
      <c r="E16" s="100">
        <f t="shared" si="3"/>
        <v>14</v>
      </c>
      <c r="F16" s="100">
        <f t="shared" si="4"/>
        <v>7</v>
      </c>
      <c r="G16" s="376">
        <f>'[11]2017 payroll schedule'!$D26</f>
        <v>42993</v>
      </c>
      <c r="H16" s="100">
        <f t="shared" si="1"/>
        <v>7</v>
      </c>
      <c r="I16" s="100">
        <f t="shared" si="2"/>
        <v>14</v>
      </c>
      <c r="J16" s="140"/>
      <c r="K16" s="81"/>
      <c r="L16" s="82"/>
      <c r="M16" s="23"/>
      <c r="N16" s="142"/>
      <c r="O16" s="33"/>
    </row>
    <row r="17" spans="1:15">
      <c r="A17" s="187">
        <f t="shared" si="5"/>
        <v>6</v>
      </c>
      <c r="B17" s="334"/>
      <c r="C17" s="375">
        <f>'[11]2017 payroll schedule'!$B27</f>
        <v>42987</v>
      </c>
      <c r="D17" s="376">
        <f>'[11]2017 payroll schedule'!$C27</f>
        <v>43000</v>
      </c>
      <c r="E17" s="100">
        <f t="shared" si="3"/>
        <v>14</v>
      </c>
      <c r="F17" s="100">
        <f t="shared" si="4"/>
        <v>7</v>
      </c>
      <c r="G17" s="376">
        <f>'[11]2017 payroll schedule'!$D27</f>
        <v>43007</v>
      </c>
      <c r="H17" s="100">
        <f t="shared" si="1"/>
        <v>7</v>
      </c>
      <c r="I17" s="100">
        <f t="shared" si="2"/>
        <v>14</v>
      </c>
      <c r="J17" s="140"/>
      <c r="K17" s="81"/>
      <c r="L17" s="82"/>
      <c r="M17" s="23"/>
      <c r="N17" s="142"/>
      <c r="O17" s="33"/>
    </row>
    <row r="18" spans="1:15" ht="13.8">
      <c r="A18" s="187">
        <f t="shared" si="5"/>
        <v>7</v>
      </c>
      <c r="B18" s="334"/>
      <c r="C18" s="375">
        <f>'[11]2017 payroll schedule'!$B28</f>
        <v>43001</v>
      </c>
      <c r="D18" s="376">
        <f>'[11]2017 payroll schedule'!$C28</f>
        <v>43014</v>
      </c>
      <c r="E18" s="100">
        <f t="shared" si="3"/>
        <v>14</v>
      </c>
      <c r="F18" s="100">
        <f t="shared" si="4"/>
        <v>7</v>
      </c>
      <c r="G18" s="376">
        <f>'[11]2017 payroll schedule'!$D28</f>
        <v>43021</v>
      </c>
      <c r="H18" s="100">
        <f t="shared" si="1"/>
        <v>7</v>
      </c>
      <c r="I18" s="100">
        <f t="shared" si="2"/>
        <v>14</v>
      </c>
      <c r="J18" s="140"/>
      <c r="K18" s="83"/>
      <c r="L18" s="83"/>
      <c r="M18" s="84"/>
      <c r="N18" s="85"/>
      <c r="O18" s="83"/>
    </row>
    <row r="19" spans="1:15">
      <c r="A19" s="187">
        <f t="shared" si="5"/>
        <v>8</v>
      </c>
      <c r="B19" s="334"/>
      <c r="C19" s="375">
        <f>'[11]2017 payroll schedule'!$B29</f>
        <v>43015</v>
      </c>
      <c r="D19" s="376">
        <f>'[11]2017 payroll schedule'!$C29</f>
        <v>43028</v>
      </c>
      <c r="E19" s="100">
        <f t="shared" si="3"/>
        <v>14</v>
      </c>
      <c r="F19" s="100">
        <f t="shared" si="4"/>
        <v>7</v>
      </c>
      <c r="G19" s="376">
        <f>'[11]2017 payroll schedule'!$D29</f>
        <v>43035</v>
      </c>
      <c r="H19" s="100">
        <f t="shared" si="1"/>
        <v>7</v>
      </c>
      <c r="I19" s="100">
        <f t="shared" si="2"/>
        <v>14</v>
      </c>
      <c r="J19" s="140"/>
      <c r="K19" s="81"/>
      <c r="L19" s="82"/>
      <c r="M19" s="23"/>
      <c r="N19" s="44"/>
      <c r="O19" s="23"/>
    </row>
    <row r="20" spans="1:15">
      <c r="A20" s="187">
        <f t="shared" si="5"/>
        <v>9</v>
      </c>
      <c r="B20" s="334"/>
      <c r="C20" s="375">
        <f>'[11]2017 payroll schedule'!$B30</f>
        <v>43029</v>
      </c>
      <c r="D20" s="376">
        <f>'[11]2017 payroll schedule'!$C30</f>
        <v>43042</v>
      </c>
      <c r="E20" s="100">
        <f t="shared" si="3"/>
        <v>14</v>
      </c>
      <c r="F20" s="100">
        <f t="shared" si="4"/>
        <v>7</v>
      </c>
      <c r="G20" s="376">
        <f>'[11]2017 payroll schedule'!$D30</f>
        <v>43049</v>
      </c>
      <c r="H20" s="100">
        <f t="shared" si="1"/>
        <v>7</v>
      </c>
      <c r="I20" s="100">
        <f t="shared" si="2"/>
        <v>14</v>
      </c>
      <c r="J20" s="140"/>
      <c r="K20" s="81"/>
      <c r="L20" s="82"/>
      <c r="M20" s="23"/>
      <c r="N20" s="142"/>
      <c r="O20" s="33"/>
    </row>
    <row r="21" spans="1:15">
      <c r="A21" s="187">
        <f t="shared" si="5"/>
        <v>10</v>
      </c>
      <c r="B21" s="334"/>
      <c r="C21" s="375">
        <f>'[11]2017 payroll schedule'!$B31</f>
        <v>43043</v>
      </c>
      <c r="D21" s="376">
        <f>'[11]2017 payroll schedule'!$C31</f>
        <v>43056</v>
      </c>
      <c r="E21" s="100">
        <f t="shared" si="3"/>
        <v>14</v>
      </c>
      <c r="F21" s="100">
        <f t="shared" si="4"/>
        <v>7</v>
      </c>
      <c r="G21" s="376">
        <f>'[11]2017 payroll schedule'!$D31</f>
        <v>43063</v>
      </c>
      <c r="H21" s="100">
        <f t="shared" si="1"/>
        <v>7</v>
      </c>
      <c r="I21" s="100">
        <f t="shared" si="2"/>
        <v>14</v>
      </c>
      <c r="J21" s="140"/>
      <c r="K21" s="81"/>
      <c r="L21" s="82"/>
      <c r="M21" s="23"/>
      <c r="N21" s="142"/>
      <c r="O21" s="33"/>
    </row>
    <row r="22" spans="1:15">
      <c r="A22" s="187">
        <f t="shared" si="5"/>
        <v>11</v>
      </c>
      <c r="B22" s="334"/>
      <c r="C22" s="375">
        <f>'[11]2017 payroll schedule'!$B32</f>
        <v>43057</v>
      </c>
      <c r="D22" s="376">
        <f>'[11]2017 payroll schedule'!$C32</f>
        <v>43070</v>
      </c>
      <c r="E22" s="100">
        <f t="shared" si="3"/>
        <v>14</v>
      </c>
      <c r="F22" s="100">
        <f t="shared" si="4"/>
        <v>7</v>
      </c>
      <c r="G22" s="376">
        <f>'[11]2017 payroll schedule'!$D32</f>
        <v>43077</v>
      </c>
      <c r="H22" s="100">
        <f t="shared" si="1"/>
        <v>7</v>
      </c>
      <c r="I22" s="100">
        <f t="shared" si="2"/>
        <v>14</v>
      </c>
      <c r="J22" s="140"/>
      <c r="K22" s="81"/>
      <c r="L22" s="82"/>
      <c r="M22" s="23"/>
      <c r="N22" s="377"/>
      <c r="O22" s="33"/>
    </row>
    <row r="23" spans="1:15">
      <c r="A23" s="187">
        <f t="shared" si="5"/>
        <v>12</v>
      </c>
      <c r="B23" s="334"/>
      <c r="C23" s="375">
        <f>'[11]2017 payroll schedule'!$B33</f>
        <v>43071</v>
      </c>
      <c r="D23" s="376">
        <f>'[11]2017 payroll schedule'!$C33</f>
        <v>43084</v>
      </c>
      <c r="E23" s="100">
        <f t="shared" si="3"/>
        <v>14</v>
      </c>
      <c r="F23" s="100">
        <f t="shared" si="4"/>
        <v>7</v>
      </c>
      <c r="G23" s="376">
        <f>'[11]2017 payroll schedule'!$D33</f>
        <v>43091</v>
      </c>
      <c r="H23" s="100">
        <f t="shared" si="1"/>
        <v>7</v>
      </c>
      <c r="I23" s="100">
        <f t="shared" si="2"/>
        <v>14</v>
      </c>
      <c r="J23" s="140"/>
      <c r="K23" s="81"/>
      <c r="L23" s="82"/>
      <c r="M23" s="23"/>
      <c r="N23" s="142"/>
      <c r="O23" s="33"/>
    </row>
    <row r="24" spans="1:15">
      <c r="A24" s="187">
        <f t="shared" si="5"/>
        <v>13</v>
      </c>
      <c r="B24" s="334"/>
      <c r="C24" s="375">
        <f>'[11]2017 payroll schedule'!$B34</f>
        <v>43085</v>
      </c>
      <c r="D24" s="376">
        <f>'[11]2017 payroll schedule'!$C34</f>
        <v>43098</v>
      </c>
      <c r="E24" s="100">
        <f t="shared" si="3"/>
        <v>14</v>
      </c>
      <c r="F24" s="100">
        <f t="shared" si="4"/>
        <v>7</v>
      </c>
      <c r="G24" s="376">
        <f>'[11]2017 payroll schedule'!$D34</f>
        <v>43105</v>
      </c>
      <c r="H24" s="100">
        <f t="shared" si="1"/>
        <v>7</v>
      </c>
      <c r="I24" s="100">
        <f t="shared" si="2"/>
        <v>14</v>
      </c>
      <c r="J24" s="140"/>
      <c r="K24" s="81"/>
      <c r="L24" s="82"/>
      <c r="M24" s="23"/>
      <c r="N24" s="142"/>
      <c r="O24" s="33"/>
    </row>
    <row r="25" spans="1:15">
      <c r="A25" s="187">
        <f t="shared" si="5"/>
        <v>14</v>
      </c>
      <c r="B25" s="334"/>
      <c r="C25" s="375">
        <f>'[11]2018 payroll schedule'!$B9</f>
        <v>43099</v>
      </c>
      <c r="D25" s="376">
        <f>'[11]2018 payroll schedule'!$C9</f>
        <v>43112</v>
      </c>
      <c r="E25" s="100">
        <f t="shared" si="3"/>
        <v>14</v>
      </c>
      <c r="F25" s="100">
        <f t="shared" si="4"/>
        <v>7</v>
      </c>
      <c r="G25" s="376">
        <f>'[11]2018 payroll schedule'!$D9</f>
        <v>43119</v>
      </c>
      <c r="H25" s="100">
        <f t="shared" si="1"/>
        <v>7</v>
      </c>
      <c r="I25" s="100">
        <f t="shared" si="2"/>
        <v>14</v>
      </c>
      <c r="J25" s="140"/>
      <c r="K25" s="81"/>
      <c r="L25" s="82"/>
      <c r="M25" s="23"/>
      <c r="N25" s="142"/>
      <c r="O25" s="33"/>
    </row>
    <row r="26" spans="1:15">
      <c r="A26" s="187">
        <f t="shared" si="5"/>
        <v>15</v>
      </c>
      <c r="B26" s="334"/>
      <c r="C26" s="375">
        <f>'[11]2018 payroll schedule'!$B10</f>
        <v>43113</v>
      </c>
      <c r="D26" s="376">
        <f>'[11]2018 payroll schedule'!$C10</f>
        <v>43126</v>
      </c>
      <c r="E26" s="100">
        <f t="shared" ref="E26" si="6">D26-C26+1</f>
        <v>14</v>
      </c>
      <c r="F26" s="100">
        <f t="shared" si="4"/>
        <v>7</v>
      </c>
      <c r="G26" s="376">
        <f>'[11]2018 payroll schedule'!$D10</f>
        <v>43133</v>
      </c>
      <c r="H26" s="100">
        <f t="shared" si="1"/>
        <v>7</v>
      </c>
      <c r="I26" s="100">
        <f t="shared" si="2"/>
        <v>14</v>
      </c>
      <c r="J26" s="140"/>
      <c r="K26" s="81"/>
      <c r="L26" s="82"/>
      <c r="M26" s="23"/>
      <c r="N26" s="142"/>
      <c r="O26" s="33"/>
    </row>
    <row r="27" spans="1:15">
      <c r="A27" s="187">
        <f t="shared" si="5"/>
        <v>16</v>
      </c>
      <c r="B27" s="334"/>
      <c r="C27" s="375">
        <f>'[11]2018 payroll schedule'!$B11</f>
        <v>43127</v>
      </c>
      <c r="D27" s="376">
        <f>'[11]2018 payroll schedule'!$C11</f>
        <v>43140</v>
      </c>
      <c r="E27" s="100">
        <f t="shared" ref="E27:E38" si="7">D27-C27+1</f>
        <v>14</v>
      </c>
      <c r="F27" s="100">
        <f t="shared" ref="F27:F38" si="8">E27/2</f>
        <v>7</v>
      </c>
      <c r="G27" s="376">
        <f>'[11]2018 payroll schedule'!$D11</f>
        <v>43147</v>
      </c>
      <c r="H27" s="100">
        <f t="shared" si="1"/>
        <v>7</v>
      </c>
      <c r="I27" s="100">
        <f t="shared" si="2"/>
        <v>14</v>
      </c>
      <c r="J27" s="140"/>
      <c r="K27" s="81"/>
      <c r="L27" s="82"/>
      <c r="M27" s="23"/>
      <c r="N27" s="142"/>
      <c r="O27" s="33"/>
    </row>
    <row r="28" spans="1:15">
      <c r="A28" s="187">
        <f t="shared" si="5"/>
        <v>17</v>
      </c>
      <c r="B28" s="334"/>
      <c r="C28" s="375">
        <f>'[11]2018 payroll schedule'!$B12</f>
        <v>43141</v>
      </c>
      <c r="D28" s="376">
        <f>'[11]2018 payroll schedule'!$C12</f>
        <v>43154</v>
      </c>
      <c r="E28" s="100">
        <f t="shared" si="7"/>
        <v>14</v>
      </c>
      <c r="F28" s="100">
        <f t="shared" si="8"/>
        <v>7</v>
      </c>
      <c r="G28" s="376">
        <f>'[11]2018 payroll schedule'!$D12</f>
        <v>43161</v>
      </c>
      <c r="H28" s="100">
        <f t="shared" si="1"/>
        <v>7</v>
      </c>
      <c r="I28" s="100">
        <f t="shared" si="2"/>
        <v>14</v>
      </c>
      <c r="J28" s="140"/>
      <c r="K28" s="81"/>
      <c r="L28" s="82"/>
      <c r="M28" s="23"/>
      <c r="N28" s="142"/>
      <c r="O28" s="33"/>
    </row>
    <row r="29" spans="1:15">
      <c r="A29" s="187">
        <f t="shared" si="5"/>
        <v>18</v>
      </c>
      <c r="B29" s="334"/>
      <c r="C29" s="375">
        <f>'[11]2018 payroll schedule'!$B13</f>
        <v>43155</v>
      </c>
      <c r="D29" s="376">
        <f>'[11]2018 payroll schedule'!$C13</f>
        <v>43168</v>
      </c>
      <c r="E29" s="100">
        <f t="shared" si="7"/>
        <v>14</v>
      </c>
      <c r="F29" s="100">
        <f t="shared" si="8"/>
        <v>7</v>
      </c>
      <c r="G29" s="376">
        <f>'[11]2018 payroll schedule'!$D13</f>
        <v>43175</v>
      </c>
      <c r="H29" s="100">
        <f t="shared" si="1"/>
        <v>7</v>
      </c>
      <c r="I29" s="100">
        <f t="shared" si="2"/>
        <v>14</v>
      </c>
      <c r="J29" s="140"/>
      <c r="K29" s="81"/>
      <c r="L29" s="82"/>
      <c r="M29" s="23"/>
      <c r="N29" s="142"/>
      <c r="O29" s="33"/>
    </row>
    <row r="30" spans="1:15">
      <c r="A30" s="187">
        <f t="shared" si="5"/>
        <v>19</v>
      </c>
      <c r="B30" s="334"/>
      <c r="C30" s="375">
        <f>'[11]2018 payroll schedule'!$B14</f>
        <v>43169</v>
      </c>
      <c r="D30" s="376">
        <f>'[11]2018 payroll schedule'!$C14</f>
        <v>43182</v>
      </c>
      <c r="E30" s="100">
        <f t="shared" si="7"/>
        <v>14</v>
      </c>
      <c r="F30" s="100">
        <f t="shared" si="8"/>
        <v>7</v>
      </c>
      <c r="G30" s="376">
        <f>'[11]2018 payroll schedule'!$D14</f>
        <v>43189</v>
      </c>
      <c r="H30" s="100">
        <f t="shared" si="1"/>
        <v>7</v>
      </c>
      <c r="I30" s="100">
        <f t="shared" si="2"/>
        <v>14</v>
      </c>
      <c r="J30" s="140"/>
      <c r="K30" s="81"/>
      <c r="L30" s="82"/>
      <c r="M30" s="23"/>
      <c r="N30" s="142"/>
      <c r="O30" s="33"/>
    </row>
    <row r="31" spans="1:15">
      <c r="A31" s="187">
        <f t="shared" si="5"/>
        <v>20</v>
      </c>
      <c r="B31" s="334"/>
      <c r="C31" s="375">
        <f>'[11]2018 payroll schedule'!$B15</f>
        <v>43183</v>
      </c>
      <c r="D31" s="376">
        <f>'[11]2018 payroll schedule'!$C15</f>
        <v>43196</v>
      </c>
      <c r="E31" s="100">
        <f t="shared" si="7"/>
        <v>14</v>
      </c>
      <c r="F31" s="100">
        <f t="shared" si="8"/>
        <v>7</v>
      </c>
      <c r="G31" s="376">
        <f>'[11]2018 payroll schedule'!$D15</f>
        <v>43203</v>
      </c>
      <c r="H31" s="100">
        <f t="shared" si="1"/>
        <v>7</v>
      </c>
      <c r="I31" s="100">
        <f t="shared" si="2"/>
        <v>14</v>
      </c>
      <c r="J31" s="140"/>
      <c r="K31" s="81"/>
      <c r="L31" s="82"/>
      <c r="M31" s="23"/>
      <c r="N31" s="142"/>
      <c r="O31" s="33"/>
    </row>
    <row r="32" spans="1:15">
      <c r="A32" s="187">
        <f t="shared" si="5"/>
        <v>21</v>
      </c>
      <c r="B32" s="334"/>
      <c r="C32" s="375">
        <f>'[11]2018 payroll schedule'!$B16</f>
        <v>43197</v>
      </c>
      <c r="D32" s="376">
        <f>'[11]2018 payroll schedule'!$C16</f>
        <v>43210</v>
      </c>
      <c r="E32" s="100">
        <f t="shared" si="7"/>
        <v>14</v>
      </c>
      <c r="F32" s="100">
        <f t="shared" si="8"/>
        <v>7</v>
      </c>
      <c r="G32" s="376">
        <f>'[11]2018 payroll schedule'!$D16</f>
        <v>43217</v>
      </c>
      <c r="H32" s="100">
        <f t="shared" si="1"/>
        <v>7</v>
      </c>
      <c r="I32" s="100">
        <f t="shared" si="2"/>
        <v>14</v>
      </c>
      <c r="J32" s="140"/>
      <c r="K32" s="81"/>
      <c r="L32" s="82"/>
      <c r="M32" s="23"/>
      <c r="N32" s="142"/>
      <c r="O32" s="33"/>
    </row>
    <row r="33" spans="1:15">
      <c r="A33" s="187">
        <f t="shared" si="5"/>
        <v>22</v>
      </c>
      <c r="B33" s="334"/>
      <c r="C33" s="375">
        <f>'[11]2018 payroll schedule'!$B17</f>
        <v>43211</v>
      </c>
      <c r="D33" s="376">
        <f>'[11]2018 payroll schedule'!$C17</f>
        <v>43224</v>
      </c>
      <c r="E33" s="100">
        <f t="shared" si="7"/>
        <v>14</v>
      </c>
      <c r="F33" s="100">
        <f t="shared" si="8"/>
        <v>7</v>
      </c>
      <c r="G33" s="376">
        <f>'[11]2018 payroll schedule'!$D17</f>
        <v>43231</v>
      </c>
      <c r="H33" s="100">
        <f t="shared" si="1"/>
        <v>7</v>
      </c>
      <c r="I33" s="100">
        <f t="shared" si="2"/>
        <v>14</v>
      </c>
      <c r="J33" s="140"/>
      <c r="K33" s="81"/>
      <c r="L33" s="82"/>
      <c r="M33" s="23"/>
      <c r="N33" s="142"/>
      <c r="O33" s="33"/>
    </row>
    <row r="34" spans="1:15">
      <c r="A34" s="187">
        <f t="shared" si="5"/>
        <v>23</v>
      </c>
      <c r="B34" s="334"/>
      <c r="C34" s="375">
        <f>'[11]2018 payroll schedule'!$B18</f>
        <v>43225</v>
      </c>
      <c r="D34" s="376">
        <f>'[11]2018 payroll schedule'!$C18</f>
        <v>43238</v>
      </c>
      <c r="E34" s="100">
        <f t="shared" si="7"/>
        <v>14</v>
      </c>
      <c r="F34" s="100">
        <f t="shared" si="8"/>
        <v>7</v>
      </c>
      <c r="G34" s="376">
        <f>'[11]2018 payroll schedule'!$D18</f>
        <v>43245</v>
      </c>
      <c r="H34" s="100">
        <f t="shared" si="1"/>
        <v>7</v>
      </c>
      <c r="I34" s="100">
        <f t="shared" si="2"/>
        <v>14</v>
      </c>
      <c r="J34" s="140"/>
      <c r="K34" s="81"/>
      <c r="L34" s="82"/>
      <c r="M34" s="23"/>
      <c r="N34" s="142"/>
      <c r="O34" s="33"/>
    </row>
    <row r="35" spans="1:15">
      <c r="A35" s="187">
        <f t="shared" si="5"/>
        <v>24</v>
      </c>
      <c r="B35" s="334"/>
      <c r="C35" s="375">
        <f>'[11]2018 payroll schedule'!$B19</f>
        <v>43239</v>
      </c>
      <c r="D35" s="376">
        <f>'[11]2018 payroll schedule'!$C19</f>
        <v>43252</v>
      </c>
      <c r="E35" s="100">
        <f t="shared" si="7"/>
        <v>14</v>
      </c>
      <c r="F35" s="100">
        <f t="shared" si="8"/>
        <v>7</v>
      </c>
      <c r="G35" s="376">
        <f>'[11]2018 payroll schedule'!$D19</f>
        <v>43259</v>
      </c>
      <c r="H35" s="100">
        <f t="shared" si="1"/>
        <v>7</v>
      </c>
      <c r="I35" s="100">
        <f t="shared" si="2"/>
        <v>14</v>
      </c>
      <c r="J35" s="140"/>
      <c r="K35" s="81"/>
      <c r="L35" s="82"/>
      <c r="M35" s="23"/>
      <c r="N35" s="142"/>
      <c r="O35" s="33"/>
    </row>
    <row r="36" spans="1:15">
      <c r="A36" s="187">
        <f t="shared" si="5"/>
        <v>25</v>
      </c>
      <c r="B36" s="334"/>
      <c r="C36" s="375">
        <f>'[11]2018 payroll schedule'!$B20</f>
        <v>43253</v>
      </c>
      <c r="D36" s="376">
        <f>'[11]2018 payroll schedule'!$C20</f>
        <v>43266</v>
      </c>
      <c r="E36" s="100">
        <f t="shared" si="7"/>
        <v>14</v>
      </c>
      <c r="F36" s="100">
        <f t="shared" si="8"/>
        <v>7</v>
      </c>
      <c r="G36" s="376">
        <f>'[11]2018 payroll schedule'!$D20</f>
        <v>43273</v>
      </c>
      <c r="H36" s="100">
        <f t="shared" si="1"/>
        <v>7</v>
      </c>
      <c r="I36" s="100">
        <f t="shared" si="2"/>
        <v>14</v>
      </c>
      <c r="J36" s="140"/>
      <c r="K36" s="81"/>
      <c r="L36" s="82"/>
      <c r="M36" s="23"/>
      <c r="N36" s="142"/>
      <c r="O36" s="33"/>
    </row>
    <row r="37" spans="1:15">
      <c r="A37" s="187">
        <v>26</v>
      </c>
      <c r="B37" s="334"/>
      <c r="C37" s="375">
        <f>'[11]2018 payroll schedule'!$B21</f>
        <v>43267</v>
      </c>
      <c r="D37" s="376">
        <f>'[11]2018 payroll schedule'!$C21</f>
        <v>43280</v>
      </c>
      <c r="E37" s="100">
        <f t="shared" si="7"/>
        <v>14</v>
      </c>
      <c r="F37" s="100">
        <f t="shared" si="8"/>
        <v>7</v>
      </c>
      <c r="G37" s="376">
        <f>'[11]2018 payroll schedule'!$D21</f>
        <v>43287</v>
      </c>
      <c r="H37" s="100">
        <f t="shared" ref="H37" si="9">G37-D37</f>
        <v>7</v>
      </c>
      <c r="I37" s="100">
        <f t="shared" ref="I37" si="10">F37+H37</f>
        <v>14</v>
      </c>
      <c r="J37" s="140"/>
      <c r="K37" s="81"/>
      <c r="L37" s="82"/>
      <c r="M37" s="23"/>
      <c r="N37" s="142"/>
      <c r="O37" s="33"/>
    </row>
    <row r="38" spans="1:15">
      <c r="A38" s="187">
        <v>27</v>
      </c>
      <c r="B38" s="334"/>
      <c r="C38" s="375">
        <f>'[11]2018 payroll schedule'!$B22</f>
        <v>43281</v>
      </c>
      <c r="D38" s="376">
        <f>'[11]2018 payroll schedule'!$C22</f>
        <v>43294</v>
      </c>
      <c r="E38" s="100">
        <f t="shared" si="7"/>
        <v>14</v>
      </c>
      <c r="F38" s="100">
        <f t="shared" si="8"/>
        <v>7</v>
      </c>
      <c r="G38" s="376">
        <f>'[11]2018 payroll schedule'!$D22</f>
        <v>43301</v>
      </c>
      <c r="H38" s="229">
        <f>G38-D38</f>
        <v>7</v>
      </c>
      <c r="I38" s="229">
        <f>F38+H38</f>
        <v>14</v>
      </c>
      <c r="J38" s="140"/>
      <c r="K38" s="81"/>
      <c r="L38" s="82"/>
      <c r="M38" s="23"/>
      <c r="N38" s="142"/>
      <c r="O38" s="33"/>
    </row>
    <row r="39" spans="1:15">
      <c r="A39" s="187">
        <v>28</v>
      </c>
      <c r="B39" s="334"/>
      <c r="C39" s="231"/>
      <c r="D39" s="231"/>
      <c r="E39" s="334"/>
      <c r="F39" s="378"/>
      <c r="G39" s="231"/>
      <c r="H39" s="334"/>
      <c r="I39" s="334"/>
      <c r="J39" s="140"/>
      <c r="K39" s="81"/>
      <c r="L39" s="33"/>
      <c r="M39" s="33"/>
      <c r="N39" s="142"/>
      <c r="O39" s="33"/>
    </row>
    <row r="40" spans="1:15">
      <c r="A40" s="187">
        <v>29</v>
      </c>
      <c r="B40" s="93"/>
      <c r="C40" s="334"/>
      <c r="D40" s="334"/>
      <c r="E40" s="334"/>
      <c r="F40" s="334"/>
      <c r="G40" s="96" t="s">
        <v>87</v>
      </c>
      <c r="H40" s="334"/>
      <c r="I40" s="151">
        <f>ROUND(AVERAGEA(I12:I36),1)</f>
        <v>14</v>
      </c>
      <c r="J40" s="140"/>
      <c r="K40" s="379"/>
      <c r="L40" s="380"/>
      <c r="M40" s="33"/>
      <c r="N40" s="142"/>
      <c r="O40" s="33"/>
    </row>
    <row r="41" spans="1:15">
      <c r="A41" s="187">
        <v>30</v>
      </c>
      <c r="B41" s="93"/>
      <c r="C41" s="334"/>
      <c r="D41" s="334"/>
      <c r="E41" s="334"/>
      <c r="F41" s="334"/>
      <c r="G41" s="96"/>
      <c r="H41" s="334"/>
      <c r="I41" s="190"/>
      <c r="J41" s="140"/>
      <c r="K41" s="379"/>
      <c r="L41" s="380"/>
      <c r="M41" s="33"/>
      <c r="N41" s="142"/>
      <c r="O41" s="33"/>
    </row>
    <row r="42" spans="1:15">
      <c r="A42" s="187">
        <v>31</v>
      </c>
      <c r="B42" s="381" t="s">
        <v>112</v>
      </c>
      <c r="C42" s="140"/>
      <c r="D42" s="140"/>
      <c r="E42" s="140"/>
      <c r="F42" s="140"/>
      <c r="G42" s="226"/>
      <c r="H42" s="140"/>
      <c r="I42" s="190"/>
      <c r="J42" s="140"/>
      <c r="K42" s="379"/>
      <c r="L42" s="380"/>
      <c r="M42" s="33"/>
      <c r="N42" s="142"/>
      <c r="O42" s="33"/>
    </row>
    <row r="43" spans="1:15">
      <c r="A43" s="187">
        <v>32</v>
      </c>
      <c r="B43" s="93"/>
      <c r="C43" s="187" t="s">
        <v>146</v>
      </c>
      <c r="D43" s="93"/>
      <c r="E43" s="93"/>
      <c r="F43" s="93"/>
      <c r="G43" s="94" t="s">
        <v>72</v>
      </c>
      <c r="H43" s="93"/>
      <c r="I43" s="94" t="s">
        <v>71</v>
      </c>
      <c r="J43" s="140"/>
      <c r="K43" s="379"/>
      <c r="L43" s="380"/>
      <c r="M43" s="33"/>
      <c r="N43" s="142"/>
      <c r="O43" s="33"/>
    </row>
    <row r="44" spans="1:15">
      <c r="A44" s="187">
        <v>33</v>
      </c>
      <c r="B44" s="93"/>
      <c r="C44" s="360" t="s">
        <v>148</v>
      </c>
      <c r="D44" s="93"/>
      <c r="E44" s="382" t="s">
        <v>154</v>
      </c>
      <c r="F44" s="93"/>
      <c r="G44" s="242" t="s">
        <v>73</v>
      </c>
      <c r="H44" s="93"/>
      <c r="I44" s="240" t="s">
        <v>88</v>
      </c>
      <c r="J44" s="140"/>
      <c r="K44" s="379"/>
      <c r="L44" s="51"/>
      <c r="M44" s="33"/>
      <c r="N44" s="142"/>
      <c r="O44" s="33"/>
    </row>
    <row r="45" spans="1:15">
      <c r="A45" s="187">
        <v>34</v>
      </c>
      <c r="B45" s="93"/>
      <c r="C45" s="94" t="s">
        <v>132</v>
      </c>
      <c r="D45" s="93"/>
      <c r="E45" s="94" t="s">
        <v>53</v>
      </c>
      <c r="F45" s="93"/>
      <c r="G45" s="94" t="s">
        <v>75</v>
      </c>
      <c r="H45" s="93"/>
      <c r="I45" s="93"/>
      <c r="J45" s="140"/>
      <c r="K45" s="379"/>
      <c r="L45" s="23"/>
      <c r="M45" s="23"/>
      <c r="N45" s="44"/>
      <c r="O45" s="33"/>
    </row>
    <row r="46" spans="1:15" ht="13.2">
      <c r="A46" s="187">
        <v>35</v>
      </c>
      <c r="B46" s="275" t="s">
        <v>65</v>
      </c>
      <c r="C46" s="383">
        <f>'[12]Check clearing'!$C26</f>
        <v>43259</v>
      </c>
      <c r="D46" s="93"/>
      <c r="E46" s="228">
        <v>0</v>
      </c>
      <c r="F46" s="93"/>
      <c r="G46" s="384">
        <f>'[12]Check clearing'!$E$26</f>
        <v>0</v>
      </c>
      <c r="H46" s="93"/>
      <c r="I46" s="232">
        <f>ROUND(G46*E46,2)</f>
        <v>0</v>
      </c>
      <c r="J46" s="228"/>
      <c r="K46" s="385"/>
      <c r="L46" s="23"/>
      <c r="M46" s="373"/>
      <c r="N46" s="373"/>
      <c r="O46" s="33"/>
    </row>
    <row r="47" spans="1:15" ht="13.2">
      <c r="A47" s="187">
        <v>36</v>
      </c>
      <c r="B47" s="275" t="s">
        <v>66</v>
      </c>
      <c r="C47" s="383">
        <f>'[12]Check clearing'!$C27</f>
        <v>43262</v>
      </c>
      <c r="D47" s="93"/>
      <c r="E47" s="228">
        <f>C47-C46</f>
        <v>3</v>
      </c>
      <c r="F47" s="93"/>
      <c r="G47" s="386">
        <f>'[12]Check clearing'!$E$27</f>
        <v>0.02</v>
      </c>
      <c r="H47" s="93"/>
      <c r="I47" s="232">
        <f t="shared" ref="I47:I51" si="11">ROUND(G47*E47,2)</f>
        <v>0.06</v>
      </c>
      <c r="J47" s="387"/>
      <c r="K47" s="385"/>
      <c r="L47" s="23"/>
      <c r="M47" s="373"/>
      <c r="N47" s="388"/>
      <c r="O47" s="51"/>
    </row>
    <row r="48" spans="1:15" ht="13.2">
      <c r="A48" s="187">
        <v>37</v>
      </c>
      <c r="B48" s="275" t="s">
        <v>67</v>
      </c>
      <c r="C48" s="383">
        <f>'[12]Check clearing'!$C28</f>
        <v>43263</v>
      </c>
      <c r="D48" s="93"/>
      <c r="E48" s="228">
        <f>C48-C46</f>
        <v>4</v>
      </c>
      <c r="F48" s="93"/>
      <c r="G48" s="386">
        <f>'[12]Check clearing'!$E$28</f>
        <v>0.34</v>
      </c>
      <c r="H48" s="93"/>
      <c r="I48" s="232">
        <f t="shared" si="11"/>
        <v>1.36</v>
      </c>
      <c r="J48" s="228"/>
      <c r="K48" s="385"/>
      <c r="L48" s="23"/>
      <c r="M48" s="23"/>
      <c r="N48" s="388"/>
      <c r="O48" s="51"/>
    </row>
    <row r="49" spans="1:15" ht="13.2">
      <c r="A49" s="187">
        <v>38</v>
      </c>
      <c r="B49" s="275" t="s">
        <v>68</v>
      </c>
      <c r="C49" s="389" t="str">
        <f>'[12]Check clearing'!$C29</f>
        <v>6/13/18-6/17/18</v>
      </c>
      <c r="D49" s="93"/>
      <c r="E49" s="228">
        <v>9</v>
      </c>
      <c r="F49" s="93"/>
      <c r="G49" s="386">
        <f>'[12]Check clearing'!$E$29</f>
        <v>0.4</v>
      </c>
      <c r="H49" s="93"/>
      <c r="I49" s="232">
        <f t="shared" si="11"/>
        <v>3.6</v>
      </c>
      <c r="J49" s="226"/>
      <c r="K49" s="385"/>
      <c r="L49" s="23"/>
      <c r="M49" s="23"/>
      <c r="N49" s="388"/>
      <c r="O49" s="51"/>
    </row>
    <row r="50" spans="1:15" ht="13.2">
      <c r="A50" s="187">
        <v>39</v>
      </c>
      <c r="B50" s="275" t="s">
        <v>69</v>
      </c>
      <c r="C50" s="389" t="str">
        <f>'[12]Check clearing'!$C30</f>
        <v>6/18/2018-6/24/18</v>
      </c>
      <c r="D50" s="93"/>
      <c r="E50" s="228">
        <f>9+7</f>
        <v>16</v>
      </c>
      <c r="F50" s="93"/>
      <c r="G50" s="386">
        <f>'[12]Check clearing'!$E$30</f>
        <v>0.16</v>
      </c>
      <c r="H50" s="93"/>
      <c r="I50" s="232">
        <f t="shared" si="11"/>
        <v>2.56</v>
      </c>
      <c r="J50" s="228"/>
      <c r="K50" s="385"/>
      <c r="L50" s="56"/>
      <c r="M50" s="56"/>
      <c r="N50" s="388"/>
      <c r="O50" s="51"/>
    </row>
    <row r="51" spans="1:15" ht="13.2">
      <c r="A51" s="187">
        <v>40</v>
      </c>
      <c r="B51" s="275" t="s">
        <v>70</v>
      </c>
      <c r="C51" s="383">
        <f>'[12]Check clearing'!$C31</f>
        <v>43276</v>
      </c>
      <c r="D51" s="93"/>
      <c r="E51" s="228">
        <f>16+7</f>
        <v>23</v>
      </c>
      <c r="F51" s="93"/>
      <c r="G51" s="386">
        <f>'[12]Check clearing'!$E$31</f>
        <v>0.08</v>
      </c>
      <c r="H51" s="93"/>
      <c r="I51" s="390">
        <f t="shared" si="11"/>
        <v>1.84</v>
      </c>
      <c r="J51" s="228"/>
      <c r="K51" s="385"/>
      <c r="L51" s="56"/>
      <c r="M51" s="56"/>
      <c r="N51" s="388"/>
      <c r="O51" s="51"/>
    </row>
    <row r="52" spans="1:15" ht="13.2">
      <c r="A52" s="187">
        <v>41</v>
      </c>
      <c r="B52" s="93"/>
      <c r="C52" s="334"/>
      <c r="D52" s="334"/>
      <c r="E52" s="190"/>
      <c r="F52" s="334"/>
      <c r="G52" s="93"/>
      <c r="H52" s="93"/>
      <c r="I52" s="95"/>
      <c r="J52" s="228"/>
      <c r="K52" s="379"/>
      <c r="L52" s="56"/>
      <c r="M52" s="56"/>
      <c r="N52" s="56"/>
      <c r="O52" s="23"/>
    </row>
    <row r="53" spans="1:15" ht="13.2">
      <c r="A53" s="187">
        <v>42</v>
      </c>
      <c r="B53" s="93" t="s">
        <v>115</v>
      </c>
      <c r="C53" s="140"/>
      <c r="D53" s="140"/>
      <c r="E53" s="140"/>
      <c r="F53" s="140"/>
      <c r="G53" s="226"/>
      <c r="H53" s="140"/>
      <c r="I53" s="151">
        <f>ROUND(SUM(I46:I52),2)</f>
        <v>9.42</v>
      </c>
      <c r="J53" s="228"/>
      <c r="K53" s="379"/>
      <c r="L53" s="56"/>
      <c r="M53" s="56"/>
      <c r="N53" s="56"/>
      <c r="O53" s="23"/>
    </row>
    <row r="54" spans="1:15" ht="13.2">
      <c r="A54" s="187">
        <v>43</v>
      </c>
      <c r="B54" s="93"/>
      <c r="C54" s="140"/>
      <c r="D54" s="140"/>
      <c r="E54" s="140"/>
      <c r="F54" s="140"/>
      <c r="G54" s="140"/>
      <c r="H54" s="140"/>
      <c r="I54" s="227"/>
      <c r="J54" s="228"/>
      <c r="K54" s="379"/>
      <c r="L54" s="56"/>
      <c r="M54" s="56"/>
      <c r="N54" s="56"/>
      <c r="O54" s="23"/>
    </row>
    <row r="55" spans="1:15" ht="13.2">
      <c r="A55" s="187">
        <v>44</v>
      </c>
      <c r="B55" s="93" t="s">
        <v>116</v>
      </c>
      <c r="C55" s="140"/>
      <c r="D55" s="140"/>
      <c r="E55" s="140"/>
      <c r="F55" s="140"/>
      <c r="G55" s="226"/>
      <c r="H55" s="140"/>
      <c r="I55" s="391">
        <f>'[12]Check clearing'!$F$18</f>
        <v>8.1619327456741754E-3</v>
      </c>
      <c r="J55" s="228"/>
      <c r="K55" s="379"/>
      <c r="L55" s="56"/>
      <c r="M55" s="56"/>
      <c r="N55" s="56"/>
      <c r="O55" s="23"/>
    </row>
    <row r="56" spans="1:15" ht="13.2">
      <c r="A56" s="187">
        <v>45</v>
      </c>
      <c r="B56" s="93"/>
      <c r="C56" s="140"/>
      <c r="D56" s="140"/>
      <c r="E56" s="140"/>
      <c r="F56" s="140"/>
      <c r="G56" s="228"/>
      <c r="H56" s="140"/>
      <c r="I56" s="190"/>
      <c r="J56" s="140"/>
      <c r="K56" s="23"/>
      <c r="L56" s="23"/>
      <c r="M56" s="23"/>
      <c r="N56" s="23"/>
      <c r="O56" s="23"/>
    </row>
    <row r="57" spans="1:15" ht="13.2">
      <c r="A57" s="187">
        <v>46</v>
      </c>
      <c r="B57" s="95" t="s">
        <v>113</v>
      </c>
      <c r="C57" s="140"/>
      <c r="D57" s="140"/>
      <c r="E57" s="140"/>
      <c r="F57" s="140"/>
      <c r="G57" s="140"/>
      <c r="H57" s="140"/>
      <c r="I57" s="229">
        <f>ROUND(I53*I55,2)</f>
        <v>0.08</v>
      </c>
      <c r="J57" s="140"/>
      <c r="K57" s="23"/>
      <c r="L57" s="56"/>
      <c r="M57" s="56"/>
      <c r="N57" s="56"/>
      <c r="O57" s="23"/>
    </row>
    <row r="58" spans="1:15" ht="13.2">
      <c r="A58" s="187">
        <v>47</v>
      </c>
      <c r="B58" s="93"/>
      <c r="C58" s="140"/>
      <c r="D58" s="140"/>
      <c r="E58" s="140"/>
      <c r="F58" s="140"/>
      <c r="G58" s="140"/>
      <c r="H58" s="140"/>
      <c r="I58" s="227"/>
      <c r="J58" s="140"/>
      <c r="K58" s="23"/>
      <c r="L58" s="23"/>
      <c r="M58" s="23"/>
      <c r="N58" s="379"/>
      <c r="O58" s="23"/>
    </row>
    <row r="59" spans="1:15" ht="13.8" thickBot="1">
      <c r="A59" s="187">
        <v>48</v>
      </c>
      <c r="B59" s="95" t="s">
        <v>114</v>
      </c>
      <c r="C59" s="140"/>
      <c r="D59" s="140"/>
      <c r="E59" s="140"/>
      <c r="F59" s="140"/>
      <c r="G59" s="226"/>
      <c r="H59" s="140"/>
      <c r="I59" s="230">
        <f>I57+I40</f>
        <v>14.08</v>
      </c>
      <c r="J59" s="140"/>
      <c r="K59" s="379"/>
      <c r="L59" s="23"/>
      <c r="M59" s="23"/>
      <c r="N59" s="392"/>
      <c r="O59" s="23"/>
    </row>
    <row r="60" spans="1:15" ht="15" thickTop="1">
      <c r="A60" s="187">
        <v>49</v>
      </c>
      <c r="B60" s="95"/>
      <c r="C60" s="140"/>
      <c r="D60" s="140"/>
      <c r="E60" s="140"/>
      <c r="F60" s="140"/>
      <c r="G60" s="228"/>
      <c r="H60" s="140"/>
      <c r="I60" s="190"/>
      <c r="J60" s="140"/>
      <c r="K60" s="379"/>
      <c r="L60" s="393"/>
      <c r="M60" s="23"/>
      <c r="N60" s="44"/>
      <c r="O60" s="23"/>
    </row>
    <row r="61" spans="1:15">
      <c r="A61" s="187">
        <v>50</v>
      </c>
      <c r="B61" s="93" t="s">
        <v>267</v>
      </c>
      <c r="C61" s="140"/>
      <c r="D61" s="140"/>
      <c r="E61" s="140"/>
      <c r="F61" s="140"/>
      <c r="G61" s="140"/>
      <c r="H61" s="140"/>
      <c r="I61" s="190"/>
      <c r="J61" s="140"/>
      <c r="K61" s="379"/>
      <c r="L61" s="379"/>
      <c r="M61" s="23"/>
      <c r="N61" s="44"/>
      <c r="O61" s="23"/>
    </row>
    <row r="62" spans="1:15">
      <c r="A62" s="334"/>
      <c r="B62" s="95"/>
      <c r="C62" s="140"/>
      <c r="D62" s="140"/>
      <c r="E62" s="140"/>
      <c r="F62" s="140"/>
      <c r="G62" s="140"/>
      <c r="H62" s="140"/>
      <c r="I62" s="95"/>
      <c r="J62" s="140"/>
      <c r="K62" s="392"/>
      <c r="L62" s="380"/>
      <c r="M62" s="23"/>
      <c r="N62" s="44"/>
      <c r="O62" s="23"/>
    </row>
    <row r="63" spans="1:15">
      <c r="A63" s="334"/>
      <c r="B63" s="95"/>
      <c r="C63" s="140"/>
      <c r="D63" s="140"/>
      <c r="E63" s="394"/>
      <c r="F63" s="95"/>
      <c r="G63" s="95"/>
      <c r="H63" s="95"/>
      <c r="I63" s="95"/>
      <c r="J63" s="95"/>
      <c r="K63" s="373"/>
      <c r="L63" s="23"/>
      <c r="M63" s="23"/>
      <c r="N63" s="44"/>
      <c r="O63" s="23"/>
    </row>
    <row r="64" spans="1:15">
      <c r="A64" s="93"/>
      <c r="B64" s="334"/>
      <c r="C64" s="334"/>
      <c r="D64" s="334"/>
      <c r="E64" s="394"/>
      <c r="F64" s="93"/>
      <c r="G64" s="93"/>
      <c r="H64" s="93"/>
      <c r="I64" s="93"/>
      <c r="J64" s="93"/>
      <c r="K64" s="33"/>
      <c r="L64" s="33"/>
      <c r="M64" s="33"/>
      <c r="N64" s="142"/>
      <c r="O64" s="23"/>
    </row>
    <row r="65" spans="1:15">
      <c r="A65" s="93"/>
      <c r="B65" s="334"/>
      <c r="C65" s="93"/>
      <c r="D65" s="334"/>
      <c r="E65" s="95"/>
      <c r="F65" s="93"/>
      <c r="G65" s="93"/>
      <c r="H65" s="93"/>
      <c r="I65" s="93"/>
      <c r="J65" s="93"/>
      <c r="K65" s="282"/>
      <c r="L65" s="33"/>
      <c r="M65" s="33"/>
      <c r="N65" s="142"/>
      <c r="O65" s="23"/>
    </row>
    <row r="66" spans="1:15" ht="15">
      <c r="A66" s="93"/>
      <c r="B66" s="93"/>
      <c r="C66" s="334"/>
      <c r="D66" s="334"/>
      <c r="E66" s="334"/>
      <c r="F66" s="140"/>
      <c r="G66" s="386"/>
      <c r="H66" s="93"/>
      <c r="I66" s="93"/>
      <c r="J66" s="153"/>
      <c r="K66" s="33"/>
      <c r="L66" s="33"/>
      <c r="M66" s="33"/>
      <c r="N66" s="33"/>
      <c r="O66" s="23"/>
    </row>
    <row r="67" spans="1:15" ht="13.2">
      <c r="A67" s="326"/>
      <c r="B67" s="33"/>
      <c r="C67" s="326"/>
      <c r="D67" s="33"/>
      <c r="E67" s="326"/>
      <c r="F67" s="372" t="s">
        <v>2</v>
      </c>
      <c r="G67" s="379"/>
      <c r="H67" s="33"/>
      <c r="I67" s="33"/>
      <c r="J67" s="282"/>
      <c r="K67" s="33"/>
      <c r="L67" s="33"/>
      <c r="M67" s="33"/>
      <c r="N67" s="33"/>
      <c r="O67" s="33"/>
    </row>
    <row r="68" spans="1:15" ht="13.2">
      <c r="A68" s="14"/>
      <c r="J68" s="17"/>
      <c r="N68" s="13"/>
    </row>
  </sheetData>
  <mergeCells count="3">
    <mergeCell ref="A1:I1"/>
    <mergeCell ref="A2:I2"/>
    <mergeCell ref="A3:I3"/>
  </mergeCells>
  <phoneticPr fontId="9" type="noConversion"/>
  <printOptions horizontalCentered="1"/>
  <pageMargins left="0.95" right="0.5" top="1" bottom="0.5" header="0.5" footer="0.5"/>
  <pageSetup scale="51" orientation="landscape" horizontalDpi="300" verticalDpi="300" r:id="rId1"/>
  <headerFooter alignWithMargins="0">
    <oddHeader>&amp;R&amp;"+,Regular"ATO-1 Lead Lag Study</oddHeader>
    <oddFooter>&amp;R&amp;"Arial,Regular"&amp;10Page &amp;P of &amp;N</oddFooter>
  </headerFooter>
  <rowBreaks count="1" manualBreakCount="1">
    <brk id="4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97"/>
  <sheetViews>
    <sheetView zoomScaleNormal="100" zoomScaleSheetLayoutView="100" workbookViewId="0"/>
  </sheetViews>
  <sheetFormatPr defaultColWidth="9" defaultRowHeight="13.2"/>
  <cols>
    <col min="1" max="1" width="4.88671875" style="33" bestFit="1" customWidth="1"/>
    <col min="2" max="2" width="2.77734375" style="33" customWidth="1"/>
    <col min="3" max="3" width="40" style="33" customWidth="1"/>
    <col min="4" max="4" width="8.44140625" style="50" customWidth="1"/>
    <col min="5" max="5" width="11.6640625" style="51" customWidth="1"/>
    <col min="6" max="6" width="6" style="33" customWidth="1"/>
    <col min="7" max="16384" width="9" style="13"/>
  </cols>
  <sheetData>
    <row r="1" spans="1:6" ht="13.8">
      <c r="A1" s="154"/>
      <c r="B1" s="154"/>
      <c r="C1" s="154"/>
      <c r="D1" s="80"/>
      <c r="E1" s="165"/>
      <c r="F1" s="191" t="s">
        <v>196</v>
      </c>
    </row>
    <row r="2" spans="1:6" ht="13.8">
      <c r="A2" s="169" t="str">
        <f>CONCATENATE(COMPANY,"-",JURISDICTION)</f>
        <v>Atmos Energy Corporation-Kentucky</v>
      </c>
      <c r="B2" s="169"/>
      <c r="C2" s="170"/>
      <c r="D2" s="171"/>
      <c r="E2" s="172"/>
      <c r="F2" s="154"/>
    </row>
    <row r="3" spans="1:6" ht="13.8">
      <c r="A3" s="170" t="s">
        <v>9</v>
      </c>
      <c r="B3" s="170"/>
      <c r="C3" s="170"/>
      <c r="D3" s="171"/>
      <c r="E3" s="172"/>
      <c r="F3" s="170" t="s">
        <v>2</v>
      </c>
    </row>
    <row r="4" spans="1:6" ht="13.8">
      <c r="A4" s="395" t="str">
        <f>+'ATO-CWC2'!A4</f>
        <v>For the CWC Study Test Year Ended June 30, 2018</v>
      </c>
      <c r="B4" s="395"/>
      <c r="C4" s="395"/>
      <c r="D4" s="395"/>
      <c r="E4" s="395"/>
      <c r="F4" s="170" t="s">
        <v>2</v>
      </c>
    </row>
    <row r="5" spans="1:6" ht="13.8">
      <c r="A5" s="173"/>
      <c r="B5" s="173"/>
      <c r="C5" s="173"/>
      <c r="D5" s="174"/>
      <c r="E5" s="175"/>
      <c r="F5" s="173" t="s">
        <v>2</v>
      </c>
    </row>
    <row r="6" spans="1:6" ht="13.8">
      <c r="A6" s="154"/>
      <c r="B6" s="154"/>
      <c r="C6" s="154"/>
      <c r="D6" s="80"/>
      <c r="E6" s="165"/>
      <c r="F6" s="154" t="s">
        <v>2</v>
      </c>
    </row>
    <row r="7" spans="1:6" ht="13.8">
      <c r="A7" s="154" t="s">
        <v>121</v>
      </c>
      <c r="B7" s="154"/>
      <c r="C7" s="154"/>
      <c r="D7" s="176"/>
      <c r="E7" s="177" t="s">
        <v>150</v>
      </c>
      <c r="F7" s="154"/>
    </row>
    <row r="8" spans="1:6" ht="13.8">
      <c r="A8" s="164" t="s">
        <v>123</v>
      </c>
      <c r="B8" s="164"/>
      <c r="C8" s="164" t="s">
        <v>124</v>
      </c>
      <c r="D8" s="178"/>
      <c r="E8" s="179" t="s">
        <v>157</v>
      </c>
      <c r="F8" s="154"/>
    </row>
    <row r="9" spans="1:6" s="16" customFormat="1" ht="14.4">
      <c r="A9" s="163"/>
      <c r="B9" s="163"/>
      <c r="C9" s="180" t="s">
        <v>13</v>
      </c>
      <c r="D9" s="163"/>
      <c r="E9" s="181" t="s">
        <v>10</v>
      </c>
      <c r="F9" s="163"/>
    </row>
    <row r="10" spans="1:6" s="16" customFormat="1" ht="14.4">
      <c r="A10" s="163"/>
      <c r="B10" s="163"/>
      <c r="C10" s="180"/>
      <c r="D10" s="181"/>
      <c r="E10" s="181"/>
      <c r="F10" s="163"/>
    </row>
    <row r="11" spans="1:6" ht="13.8">
      <c r="A11" s="177">
        <v>1</v>
      </c>
      <c r="B11" s="154"/>
      <c r="C11" s="160" t="s">
        <v>15</v>
      </c>
      <c r="D11" s="80"/>
      <c r="E11" s="165">
        <f ca="1">+'WP 5-1'!L401</f>
        <v>25.55</v>
      </c>
      <c r="F11" s="154"/>
    </row>
    <row r="12" spans="1:6" ht="13.8">
      <c r="A12" s="177">
        <f>+A11+1</f>
        <v>2</v>
      </c>
      <c r="B12" s="154"/>
      <c r="C12" s="182"/>
      <c r="D12" s="80"/>
      <c r="E12" s="154"/>
      <c r="F12" s="154"/>
    </row>
    <row r="13" spans="1:6" ht="13.8">
      <c r="A13" s="177">
        <f>+A12+1</f>
        <v>3</v>
      </c>
      <c r="B13" s="154"/>
      <c r="C13" s="182" t="s">
        <v>36</v>
      </c>
      <c r="D13" s="80"/>
      <c r="E13" s="323">
        <f ca="1">+'WP 5-1'!O399</f>
        <v>2.78</v>
      </c>
      <c r="F13" s="154"/>
    </row>
    <row r="14" spans="1:6" ht="13.8">
      <c r="A14" s="177">
        <v>4</v>
      </c>
      <c r="B14" s="154"/>
      <c r="C14" s="182"/>
      <c r="D14" s="80"/>
      <c r="E14" s="154"/>
      <c r="F14" s="154"/>
    </row>
    <row r="15" spans="1:6" ht="14.4" thickBot="1">
      <c r="A15" s="177">
        <v>5</v>
      </c>
      <c r="B15" s="154"/>
      <c r="C15" s="160" t="s">
        <v>37</v>
      </c>
      <c r="D15" s="80"/>
      <c r="E15" s="183">
        <f ca="1">+E11+E13</f>
        <v>28.330000000000002</v>
      </c>
      <c r="F15" s="154"/>
    </row>
    <row r="16" spans="1:6" ht="14.4" thickTop="1">
      <c r="A16" s="154"/>
      <c r="B16" s="154"/>
      <c r="C16" s="154"/>
      <c r="D16" s="80"/>
      <c r="E16" s="165"/>
      <c r="F16" s="154"/>
    </row>
    <row r="17" spans="1:6" ht="13.8">
      <c r="A17" s="154"/>
      <c r="B17" s="154"/>
      <c r="C17" s="154"/>
      <c r="D17" s="80"/>
      <c r="E17" s="165"/>
      <c r="F17" s="154"/>
    </row>
    <row r="18" spans="1:6" ht="13.8">
      <c r="A18" s="154"/>
      <c r="B18" s="154"/>
      <c r="C18" s="154"/>
      <c r="D18" s="80"/>
      <c r="E18" s="165"/>
      <c r="F18" s="154"/>
    </row>
    <row r="420" ht="16.5" customHeight="1"/>
    <row r="5589" spans="6:6">
      <c r="F5589" s="57"/>
    </row>
    <row r="5590" spans="6:6">
      <c r="F5590" s="23"/>
    </row>
    <row r="5591" spans="6:6">
      <c r="F5591" s="56"/>
    </row>
    <row r="5592" spans="6:6">
      <c r="F5592" s="23"/>
    </row>
    <row r="5593" spans="6:6">
      <c r="F5593" s="56"/>
    </row>
    <row r="5594" spans="6:6">
      <c r="F5594" s="23"/>
    </row>
    <row r="5595" spans="6:6">
      <c r="F5595" s="56"/>
    </row>
    <row r="5596" spans="6:6">
      <c r="F5596" s="23"/>
    </row>
    <row r="5597" spans="6:6">
      <c r="F5597" s="23"/>
    </row>
  </sheetData>
  <mergeCells count="1">
    <mergeCell ref="A4:E4"/>
  </mergeCells>
  <phoneticPr fontId="9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25</vt:i4>
      </vt:variant>
    </vt:vector>
  </HeadingPairs>
  <TitlesOfParts>
    <vt:vector size="40" baseType="lpstr">
      <vt:lpstr>DATA INPUT</vt:lpstr>
      <vt:lpstr>ATO-CWC1A</vt:lpstr>
      <vt:lpstr>ATO-CWC1B</vt:lpstr>
      <vt:lpstr>ATO-CWC2</vt:lpstr>
      <vt:lpstr>WP 2-1</vt:lpstr>
      <vt:lpstr>WP 2-2</vt:lpstr>
      <vt:lpstr>ATO-CWC3</vt:lpstr>
      <vt:lpstr>ATO-CWC4</vt:lpstr>
      <vt:lpstr>ATO-CWC5</vt:lpstr>
      <vt:lpstr>WP 5-1</vt:lpstr>
      <vt:lpstr>WP 5-2</vt:lpstr>
      <vt:lpstr>ATO-CWC6</vt:lpstr>
      <vt:lpstr>ATO-CWC7</vt:lpstr>
      <vt:lpstr>ATO-CWC8</vt:lpstr>
      <vt:lpstr>ATO-CWC9</vt:lpstr>
      <vt:lpstr>ATTR_YEAR</vt:lpstr>
      <vt:lpstr>COMPANY</vt:lpstr>
      <vt:lpstr>COMPOSITE</vt:lpstr>
      <vt:lpstr>FEDERAL</vt:lpstr>
      <vt:lpstr>JURISDICTION</vt:lpstr>
      <vt:lpstr>'ATO-CWC3'!Print_Area</vt:lpstr>
      <vt:lpstr>'ATO-CWC4'!Print_Area</vt:lpstr>
      <vt:lpstr>'ATO-CWC5'!Print_Area</vt:lpstr>
      <vt:lpstr>'ATO-CWC6'!Print_Area</vt:lpstr>
      <vt:lpstr>'ATO-CWC8'!Print_Area</vt:lpstr>
      <vt:lpstr>'ATO-CWC9'!Print_Area</vt:lpstr>
      <vt:lpstr>'DATA INPUT'!Print_Area</vt:lpstr>
      <vt:lpstr>'WP 2-1'!Print_Area</vt:lpstr>
      <vt:lpstr>'WP 5-1'!Print_Area</vt:lpstr>
      <vt:lpstr>'WP 5-2'!Print_Area</vt:lpstr>
      <vt:lpstr>Print_Area</vt:lpstr>
      <vt:lpstr>'ATO-CWC3'!Print_Titles</vt:lpstr>
      <vt:lpstr>'ATO-CWC4'!Print_Titles</vt:lpstr>
      <vt:lpstr>'ATO-CWC5'!Print_Titles</vt:lpstr>
      <vt:lpstr>'WP 2-1'!Print_Titles</vt:lpstr>
      <vt:lpstr>'WP 5-1'!Print_Titles</vt:lpstr>
      <vt:lpstr>'WP 5-2'!Print_Titles</vt:lpstr>
      <vt:lpstr>testyear</vt:lpstr>
      <vt:lpstr>WP_2_1</vt:lpstr>
      <vt:lpstr>'ATO-CWC9'!WP_9_1</vt:lpstr>
    </vt:vector>
  </TitlesOfParts>
  <Company>Atmos Energy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Atmos Energy Corporation</dc:creator>
  <cp:lastModifiedBy>Sharon  Whiting</cp:lastModifiedBy>
  <cp:lastPrinted>2017-09-25T15:39:11Z</cp:lastPrinted>
  <dcterms:created xsi:type="dcterms:W3CDTF">1999-11-29T17:12:41Z</dcterms:created>
  <dcterms:modified xsi:type="dcterms:W3CDTF">2018-10-09T18:46:55Z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1581413802</vt:i4>
  </property>
  <property fmtid="{D5CDD505-2E9C-101B-9397-08002B2CF9AE}" pid="3" name="_EmailSubject">
    <vt:lpwstr>Tennessee Lead Lag Study.xls</vt:lpwstr>
  </property>
  <property fmtid="{D5CDD505-2E9C-101B-9397-08002B2CF9AE}" pid="4" name="_AuthorEmail">
    <vt:lpwstr>Linda.Cotten@atmosenergy.com</vt:lpwstr>
  </property>
  <property fmtid="{D5CDD505-2E9C-101B-9397-08002B2CF9AE}" pid="5" name="_AuthorEmailDisplayName">
    <vt:lpwstr>Cotten, Linda</vt:lpwstr>
  </property>
  <property fmtid="{D5CDD505-2E9C-101B-9397-08002B2CF9AE}" pid="6" name="_ReviewingToolsShownOnce">
    <vt:lpwstr/>
  </property>
</Properties>
</file>