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as Supply\Kentucky\2018 KY Rate Case Filing\Storage\"/>
    </mc:Choice>
  </mc:AlternateContent>
  <bookViews>
    <workbookView xWindow="360" yWindow="192" windowWidth="11340" windowHeight="6672"/>
  </bookViews>
  <sheets>
    <sheet name="TGP Area" sheetId="7" r:id="rId1"/>
    <sheet name="Tennessee Gas, KY 2017-18" sheetId="9" state="hidden" r:id="rId2"/>
  </sheets>
  <externalReferences>
    <externalReference r:id="rId3"/>
  </externalReferences>
  <definedNames>
    <definedName name="DesDayHddMethod">#REF!</definedName>
    <definedName name="Forecast_Model_Used">#REF!</definedName>
    <definedName name="LoadStudyInfoLookup">'[1]Weather Station Information'!$C$3:$G$111</definedName>
    <definedName name="LoadStudyNameList">'[1]Weather Station Information'!$C$3:$C$111</definedName>
    <definedName name="Name_Of_Load_Study">#REF!</definedName>
    <definedName name="_xlnm.Print_Area" localSheetId="0">'TGP Area'!$A$1:$L$53</definedName>
    <definedName name="Third_Party_Obligation">'[1]Weather Station Information'!$C$3:$F$111</definedName>
    <definedName name="Time_Period_Utilized">#REF!</definedName>
  </definedNames>
  <calcPr calcId="152511"/>
</workbook>
</file>

<file path=xl/calcChain.xml><?xml version="1.0" encoding="utf-8"?>
<calcChain xmlns="http://schemas.openxmlformats.org/spreadsheetml/2006/main">
  <c r="B38" i="7" l="1"/>
  <c r="D12" i="7" l="1"/>
  <c r="B12" i="7"/>
  <c r="L8" i="7"/>
  <c r="B45" i="7"/>
  <c r="C45" i="7" s="1"/>
  <c r="B42" i="7"/>
  <c r="B43" i="7"/>
  <c r="B25" i="7"/>
  <c r="E31" i="7" s="1"/>
  <c r="G40" i="7" l="1"/>
  <c r="G39" i="7" s="1"/>
  <c r="D40" i="7"/>
  <c r="D39" i="7" s="1"/>
  <c r="C40" i="7"/>
  <c r="C39" i="7" s="1"/>
  <c r="C38" i="7" s="1"/>
  <c r="E40" i="7"/>
  <c r="E39" i="7" s="1"/>
  <c r="F40" i="7"/>
  <c r="F39" i="7" s="1"/>
  <c r="K15" i="7"/>
  <c r="J15" i="7" s="1"/>
  <c r="C15" i="7"/>
  <c r="B15" i="7" s="1"/>
  <c r="I15" i="7"/>
  <c r="H15" i="7" s="1"/>
  <c r="G15" i="7"/>
  <c r="E15" i="7"/>
  <c r="D15" i="7" s="1"/>
  <c r="C31" i="7"/>
  <c r="C32" i="7" s="1"/>
  <c r="C33" i="7" s="1"/>
  <c r="C14" i="7" s="1"/>
  <c r="C16" i="7" s="1"/>
  <c r="F31" i="7"/>
  <c r="G32" i="7" s="1"/>
  <c r="G33" i="7" s="1"/>
  <c r="K14" i="7" s="1"/>
  <c r="G31" i="7"/>
  <c r="B31" i="7"/>
  <c r="D31" i="7"/>
  <c r="E32" i="7" s="1"/>
  <c r="E33" i="7" s="1"/>
  <c r="G14" i="7" s="1"/>
  <c r="F14" i="7" s="1"/>
  <c r="B44" i="7"/>
  <c r="J14" i="7" l="1"/>
  <c r="J16" i="7" s="1"/>
  <c r="K16" i="7"/>
  <c r="F32" i="7"/>
  <c r="F33" i="7" s="1"/>
  <c r="I14" i="7" s="1"/>
  <c r="B14" i="7"/>
  <c r="B19" i="7" s="1"/>
  <c r="C19" i="7" s="1"/>
  <c r="D32" i="7"/>
  <c r="D33" i="7" s="1"/>
  <c r="E14" i="7" s="1"/>
  <c r="C37" i="7"/>
  <c r="D38" i="7"/>
  <c r="H39" i="7"/>
  <c r="G16" i="7"/>
  <c r="F15" i="7"/>
  <c r="L15" i="7" s="1"/>
  <c r="F12" i="7"/>
  <c r="B16" i="7" l="1"/>
  <c r="I16" i="7"/>
  <c r="H14" i="7"/>
  <c r="H16" i="7" s="1"/>
  <c r="D14" i="7"/>
  <c r="E16" i="7"/>
  <c r="F16" i="7"/>
  <c r="F19" i="7"/>
  <c r="H32" i="7"/>
  <c r="E38" i="7"/>
  <c r="D37" i="7"/>
  <c r="G19" i="7"/>
  <c r="H12" i="7"/>
  <c r="L12" i="7" s="1"/>
  <c r="J12" i="7"/>
  <c r="J19" i="7" s="1"/>
  <c r="F38" i="7" l="1"/>
  <c r="E37" i="7"/>
  <c r="H19" i="7"/>
  <c r="I19" i="7" s="1"/>
  <c r="D16" i="7"/>
  <c r="D19" i="7"/>
  <c r="E19" i="7" s="1"/>
  <c r="L14" i="7"/>
  <c r="L16" i="7" s="1"/>
  <c r="L19" i="7"/>
  <c r="K19" i="7"/>
  <c r="G38" i="7" l="1"/>
  <c r="G37" i="7" s="1"/>
  <c r="F37" i="7"/>
</calcChain>
</file>

<file path=xl/sharedStrings.xml><?xml version="1.0" encoding="utf-8"?>
<sst xmlns="http://schemas.openxmlformats.org/spreadsheetml/2006/main" count="190" uniqueCount="123">
  <si>
    <t>All Volumes MMBTU</t>
  </si>
  <si>
    <t>Monthly</t>
  </si>
  <si>
    <t>Daily</t>
  </si>
  <si>
    <t>Tennessee Gas</t>
  </si>
  <si>
    <t>Area</t>
  </si>
  <si>
    <t>Total Requirements</t>
  </si>
  <si>
    <t>90%  of MSQ</t>
  </si>
  <si>
    <t>FS-MA</t>
  </si>
  <si>
    <t>FS-PA</t>
  </si>
  <si>
    <t>TOTAL MSQ-FS-MA/FS-PA</t>
  </si>
  <si>
    <t>Atmos Energy Corporation</t>
  </si>
  <si>
    <t/>
  </si>
  <si>
    <t>Business Unit</t>
  </si>
  <si>
    <t>Kentucky Mid-States</t>
  </si>
  <si>
    <t>Design Day Dth @ 95 % Confidence Level</t>
  </si>
  <si>
    <t>Time Period</t>
  </si>
  <si>
    <t>Design Day HDD</t>
  </si>
  <si>
    <t>Design Day Forecast DTH</t>
  </si>
  <si>
    <t>Load Study Name</t>
  </si>
  <si>
    <t>Regression R-squared</t>
  </si>
  <si>
    <t>Weather Station</t>
  </si>
  <si>
    <t>LEX - Lexington, KY</t>
  </si>
  <si>
    <t>Standard Error</t>
  </si>
  <si>
    <t>Design Day HDD Method</t>
  </si>
  <si>
    <t>Std Error Adj @ 95%</t>
  </si>
  <si>
    <t>Dataset Peak HDD</t>
  </si>
  <si>
    <t>Peak DTH</t>
  </si>
  <si>
    <t>Design Day Forecast Model</t>
  </si>
  <si>
    <t>Atmos Winter Only Model</t>
  </si>
  <si>
    <t>Forecast DTH</t>
  </si>
  <si>
    <t>Dataset Actual Peak Day</t>
  </si>
  <si>
    <t>Firm Sales Only</t>
  </si>
  <si>
    <t>Time Period Utilized</t>
  </si>
  <si>
    <t>Stability Model</t>
  </si>
  <si>
    <t>Third Party Obligations DTH</t>
  </si>
  <si>
    <t>Dataset 3 Year Peak Day</t>
  </si>
  <si>
    <t>Normal Weather</t>
  </si>
  <si>
    <t>10% Colder Weather</t>
  </si>
  <si>
    <t>20% Colder Weather</t>
  </si>
  <si>
    <t>10% Warmer Weather</t>
  </si>
  <si>
    <t>20% Warmer Weather</t>
  </si>
  <si>
    <t>Total Forecast DTH</t>
  </si>
  <si>
    <t>Normal Volumes</t>
  </si>
  <si>
    <t>Firm Sales</t>
  </si>
  <si>
    <t>Int Sales</t>
  </si>
  <si>
    <t>Total Sales</t>
  </si>
  <si>
    <t>Month</t>
  </si>
  <si>
    <t>HDD</t>
  </si>
  <si>
    <t>DTH</t>
  </si>
  <si>
    <t>Reserve Margin</t>
  </si>
  <si>
    <t>Annual Requirements DTH</t>
  </si>
  <si>
    <t>January</t>
  </si>
  <si>
    <t>Final Delivery Capacity DTH</t>
  </si>
  <si>
    <t>Winter Requirements DTH</t>
  </si>
  <si>
    <t>February</t>
  </si>
  <si>
    <t>Reserve Capacity DTH</t>
  </si>
  <si>
    <t>March</t>
  </si>
  <si>
    <t>Reserve Capacity %</t>
  </si>
  <si>
    <t>April</t>
  </si>
  <si>
    <t>May</t>
  </si>
  <si>
    <t>June</t>
  </si>
  <si>
    <t>Summary of Final Delivery Capacity</t>
  </si>
  <si>
    <t>July</t>
  </si>
  <si>
    <t>Pipeline</t>
  </si>
  <si>
    <t>Contract # &amp; Description</t>
  </si>
  <si>
    <t>MDQ Dth</t>
  </si>
  <si>
    <t>Notes</t>
  </si>
  <si>
    <t>August</t>
  </si>
  <si>
    <t>Tenn Gas</t>
  </si>
  <si>
    <t>FT-A 95033</t>
  </si>
  <si>
    <t>September</t>
  </si>
  <si>
    <t>FT-G 2546</t>
  </si>
  <si>
    <t>October</t>
  </si>
  <si>
    <t>November</t>
  </si>
  <si>
    <t>December</t>
  </si>
  <si>
    <t>Annual Firm Sales</t>
  </si>
  <si>
    <t>Winter Firm Sales</t>
  </si>
  <si>
    <t>Interruptible Sales Only</t>
  </si>
  <si>
    <t>Total Capacity</t>
  </si>
  <si>
    <t>Summary of Upstream and Storage Capacity</t>
  </si>
  <si>
    <t>Annual Int Sales</t>
  </si>
  <si>
    <t>Winter Int Sales</t>
  </si>
  <si>
    <t>Annual Total Sales</t>
  </si>
  <si>
    <t>Total Upstream and Storage Capacity</t>
  </si>
  <si>
    <t>Winter Total Sales</t>
  </si>
  <si>
    <t>FS-PA Storage w/d</t>
  </si>
  <si>
    <t>FS-PA   MDWQ 2,914</t>
  </si>
  <si>
    <t>amt to withdraw</t>
  </si>
  <si>
    <t>daily</t>
  </si>
  <si>
    <t>FS-MA MDWQ 19,784</t>
  </si>
  <si>
    <t>TOTAL</t>
  </si>
  <si>
    <t>prorata daily</t>
  </si>
  <si>
    <t>FS-MA Storage w/d</t>
  </si>
  <si>
    <t>Total Withdrawals</t>
  </si>
  <si>
    <t>MSQ</t>
  </si>
  <si>
    <t>MDWQ</t>
  </si>
  <si>
    <t xml:space="preserve">TGP-KY Gas Supply Plan </t>
  </si>
  <si>
    <t>Winter Total</t>
  </si>
  <si>
    <t>FT-A 300264-KY</t>
  </si>
  <si>
    <t>daily nom'd w/d FSPA</t>
  </si>
  <si>
    <t>10/31</t>
  </si>
  <si>
    <t>11/30</t>
  </si>
  <si>
    <t>2/28</t>
  </si>
  <si>
    <t>12/31</t>
  </si>
  <si>
    <t>1/31</t>
  </si>
  <si>
    <t>3/31</t>
  </si>
  <si>
    <t>90%  of MSQ FS-MA</t>
  </si>
  <si>
    <t>90%  of MSQ FS-PA</t>
  </si>
  <si>
    <t>TOTAL PURCHASES *</t>
  </si>
  <si>
    <t>* purchase quantities have not been adjusted for fuel retention.</t>
  </si>
  <si>
    <t>2017 - 2018 Design Day and RFP Plan Summary</t>
  </si>
  <si>
    <t>2017 - 2018 Normalized Sales Requirements Summary Excluding Transportation</t>
  </si>
  <si>
    <t>File Last Updated:    June 21, 2017   11:19 AM</t>
  </si>
  <si>
    <t>Atmos Winter Only Model Used.  10/31/2013 04/01/2014 10/31/2014 04/01/2015 10/31/2015 04/01/2016 10/31/2016 03/31/2017</t>
  </si>
  <si>
    <t>Tennessee Gas, KY</t>
  </si>
  <si>
    <t>1-IN-30 Design Day</t>
  </si>
  <si>
    <t>1-IN-30 Prior Day</t>
  </si>
  <si>
    <t>One in Thirty Occurrence</t>
  </si>
  <si>
    <t>10/31/2013 04/01/2014 10/31/2014 04/01/2015 10/31/2015 04/01/2016 10/31/2016 03/31/2017</t>
  </si>
  <si>
    <t>Comments: 2016-2017 Des Day = 39,940 Stability; Ann Rqmts = 2,415,980 Dth; Wtr Rqmts = 1,851,788 Dth</t>
  </si>
  <si>
    <t>Expires 3/31/20</t>
  </si>
  <si>
    <t>Delivered Service Through AMA UTE</t>
  </si>
  <si>
    <t>Projected Winter 2018-2019 - Seasonal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</si>
</sst>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m/dd/yyyy"/>
    <numFmt numFmtId="166" formatCode="0.00%;[Red]\(0.00%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u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2" fillId="0" borderId="0"/>
    <xf numFmtId="0" fontId="31" fillId="0" borderId="0"/>
    <xf numFmtId="0" fontId="8" fillId="0" borderId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/>
    <xf numFmtId="0" fontId="3" fillId="0" borderId="16" xfId="0" applyFont="1" applyBorder="1"/>
    <xf numFmtId="41" fontId="0" fillId="0" borderId="0" xfId="0" applyNumberFormat="1"/>
    <xf numFmtId="41" fontId="0" fillId="0" borderId="0" xfId="0" applyNumberFormat="1" applyBorder="1"/>
    <xf numFmtId="14" fontId="4" fillId="0" borderId="0" xfId="0" applyNumberFormat="1" applyFont="1"/>
    <xf numFmtId="0" fontId="7" fillId="0" borderId="0" xfId="0" applyFont="1"/>
    <xf numFmtId="164" fontId="0" fillId="0" borderId="0" xfId="28" applyNumberFormat="1" applyFont="1"/>
    <xf numFmtId="41" fontId="6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/>
    <xf numFmtId="0" fontId="0" fillId="0" borderId="0" xfId="0" applyFill="1"/>
    <xf numFmtId="41" fontId="0" fillId="0" borderId="0" xfId="0" applyNumberFormat="1" applyFill="1"/>
    <xf numFmtId="164" fontId="6" fillId="0" borderId="0" xfId="28" applyNumberFormat="1" applyFont="1"/>
    <xf numFmtId="0" fontId="0" fillId="0" borderId="0" xfId="0" applyFill="1" applyBorder="1"/>
    <xf numFmtId="164" fontId="0" fillId="0" borderId="0" xfId="0" applyNumberFormat="1" applyFill="1"/>
    <xf numFmtId="164" fontId="0" fillId="0" borderId="0" xfId="28" applyNumberFormat="1" applyFont="1" applyFill="1"/>
    <xf numFmtId="41" fontId="6" fillId="0" borderId="17" xfId="0" applyNumberFormat="1" applyFont="1" applyBorder="1" applyAlignment="1">
      <alignment horizontal="left"/>
    </xf>
    <xf numFmtId="41" fontId="6" fillId="0" borderId="18" xfId="0" applyNumberFormat="1" applyFont="1" applyBorder="1"/>
    <xf numFmtId="41" fontId="6" fillId="0" borderId="19" xfId="0" applyNumberFormat="1" applyFont="1" applyBorder="1"/>
    <xf numFmtId="41" fontId="6" fillId="0" borderId="20" xfId="0" applyNumberFormat="1" applyFont="1" applyBorder="1"/>
    <xf numFmtId="41" fontId="6" fillId="0" borderId="17" xfId="0" applyNumberFormat="1" applyFont="1" applyBorder="1"/>
    <xf numFmtId="41" fontId="0" fillId="0" borderId="0" xfId="0" applyNumberFormat="1" applyFill="1" applyBorder="1"/>
    <xf numFmtId="0" fontId="31" fillId="0" borderId="0" xfId="41"/>
    <xf numFmtId="41" fontId="6" fillId="0" borderId="0" xfId="0" applyNumberFormat="1" applyFont="1" applyFill="1" applyBorder="1"/>
    <xf numFmtId="12" fontId="0" fillId="0" borderId="0" xfId="0" applyNumberFormat="1"/>
    <xf numFmtId="9" fontId="0" fillId="0" borderId="0" xfId="0" applyNumberFormat="1" applyFill="1"/>
    <xf numFmtId="9" fontId="29" fillId="0" borderId="0" xfId="45" applyFont="1" applyFill="1"/>
    <xf numFmtId="164" fontId="0" fillId="0" borderId="0" xfId="0" applyNumberFormat="1" applyBorder="1"/>
    <xf numFmtId="12" fontId="0" fillId="0" borderId="0" xfId="0" applyNumberFormat="1" applyAlignment="1">
      <alignment horizontal="left"/>
    </xf>
    <xf numFmtId="41" fontId="6" fillId="0" borderId="0" xfId="0" applyNumberFormat="1" applyFont="1" applyBorder="1"/>
    <xf numFmtId="41" fontId="6" fillId="0" borderId="18" xfId="0" applyNumberFormat="1" applyFont="1" applyFill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Fill="1"/>
    <xf numFmtId="0" fontId="30" fillId="0" borderId="0" xfId="0" applyFont="1" applyFill="1" applyBorder="1" applyAlignment="1">
      <alignment horizontal="left"/>
    </xf>
    <xf numFmtId="41" fontId="30" fillId="0" borderId="0" xfId="0" applyNumberFormat="1" applyFont="1"/>
    <xf numFmtId="0" fontId="30" fillId="0" borderId="0" xfId="0" applyFont="1" applyFill="1"/>
    <xf numFmtId="0" fontId="30" fillId="0" borderId="0" xfId="0" applyFont="1"/>
    <xf numFmtId="0" fontId="6" fillId="0" borderId="0" xfId="0" applyFont="1"/>
    <xf numFmtId="9" fontId="0" fillId="0" borderId="0" xfId="45" applyFont="1" applyFill="1"/>
    <xf numFmtId="14" fontId="33" fillId="0" borderId="0" xfId="0" applyNumberFormat="1" applyFont="1" applyAlignment="1">
      <alignment horizontal="left"/>
    </xf>
    <xf numFmtId="164" fontId="6" fillId="0" borderId="0" xfId="0" applyNumberFormat="1" applyFont="1" applyBorder="1"/>
    <xf numFmtId="13" fontId="34" fillId="0" borderId="0" xfId="0" quotePrefix="1" applyNumberFormat="1" applyFont="1" applyBorder="1" applyAlignment="1">
      <alignment horizontal="center"/>
    </xf>
    <xf numFmtId="9" fontId="0" fillId="0" borderId="0" xfId="45" applyFont="1"/>
    <xf numFmtId="164" fontId="6" fillId="0" borderId="0" xfId="0" applyNumberFormat="1" applyFont="1"/>
    <xf numFmtId="0" fontId="2" fillId="0" borderId="21" xfId="49" applyFont="1" applyBorder="1"/>
    <xf numFmtId="0" fontId="2" fillId="0" borderId="0" xfId="49" applyFont="1" applyBorder="1"/>
    <xf numFmtId="0" fontId="1" fillId="0" borderId="0" xfId="49"/>
    <xf numFmtId="0" fontId="2" fillId="0" borderId="16" xfId="49" applyFont="1" applyBorder="1"/>
    <xf numFmtId="0" fontId="1" fillId="0" borderId="13" xfId="49" applyBorder="1"/>
    <xf numFmtId="0" fontId="1" fillId="0" borderId="14" xfId="49" applyBorder="1"/>
    <xf numFmtId="49" fontId="6" fillId="0" borderId="13" xfId="49" applyNumberFormat="1" applyFont="1" applyFill="1" applyBorder="1" applyAlignment="1">
      <alignment horizontal="left" vertical="center"/>
    </xf>
    <xf numFmtId="49" fontId="6" fillId="0" borderId="14" xfId="49" applyNumberFormat="1" applyFont="1" applyFill="1" applyBorder="1" applyAlignment="1">
      <alignment horizontal="left" vertical="center"/>
    </xf>
    <xf numFmtId="49" fontId="6" fillId="0" borderId="11" xfId="49" applyNumberFormat="1" applyFont="1" applyFill="1" applyBorder="1" applyAlignment="1">
      <alignment horizontal="left" vertical="center"/>
    </xf>
    <xf numFmtId="0" fontId="6" fillId="24" borderId="22" xfId="49" applyFont="1" applyFill="1" applyBorder="1"/>
    <xf numFmtId="0" fontId="6" fillId="24" borderId="18" xfId="49" applyFont="1" applyFill="1" applyBorder="1" applyAlignment="1">
      <alignment horizontal="centerContinuous"/>
    </xf>
    <xf numFmtId="0" fontId="6" fillId="24" borderId="20" xfId="49" applyFont="1" applyFill="1" applyBorder="1" applyAlignment="1">
      <alignment horizontal="centerContinuous"/>
    </xf>
    <xf numFmtId="0" fontId="6" fillId="24" borderId="19" xfId="49" applyFont="1" applyFill="1" applyBorder="1" applyAlignment="1">
      <alignment horizontal="centerContinuous"/>
    </xf>
    <xf numFmtId="0" fontId="6" fillId="24" borderId="19" xfId="49" applyFont="1" applyFill="1" applyBorder="1" applyAlignment="1">
      <alignment horizontal="center"/>
    </xf>
    <xf numFmtId="0" fontId="6" fillId="24" borderId="17" xfId="49" applyFont="1" applyFill="1" applyBorder="1" applyAlignment="1">
      <alignment horizontal="center"/>
    </xf>
    <xf numFmtId="0" fontId="6" fillId="24" borderId="23" xfId="49" applyFont="1" applyFill="1" applyBorder="1"/>
    <xf numFmtId="0" fontId="6" fillId="24" borderId="15" xfId="49" applyFont="1" applyFill="1" applyBorder="1" applyAlignment="1">
      <alignment horizontal="left"/>
    </xf>
    <xf numFmtId="10" fontId="2" fillId="0" borderId="22" xfId="49" applyNumberFormat="1" applyFont="1" applyBorder="1" applyAlignment="1"/>
    <xf numFmtId="0" fontId="6" fillId="24" borderId="21" xfId="49" applyFont="1" applyFill="1" applyBorder="1"/>
    <xf numFmtId="0" fontId="6" fillId="24" borderId="16" xfId="49" applyFont="1" applyFill="1" applyBorder="1"/>
    <xf numFmtId="38" fontId="2" fillId="0" borderId="22" xfId="49" applyNumberFormat="1" applyFont="1" applyFill="1" applyBorder="1" applyAlignment="1">
      <alignment horizontal="center"/>
    </xf>
    <xf numFmtId="165" fontId="2" fillId="0" borderId="22" xfId="49" applyNumberFormat="1" applyFont="1" applyFill="1" applyBorder="1" applyAlignment="1">
      <alignment horizontal="center"/>
    </xf>
    <xf numFmtId="14" fontId="2" fillId="0" borderId="22" xfId="49" applyNumberFormat="1" applyFont="1" applyFill="1" applyBorder="1" applyAlignment="1">
      <alignment horizontal="center"/>
    </xf>
    <xf numFmtId="38" fontId="6" fillId="0" borderId="21" xfId="49" applyNumberFormat="1" applyFont="1" applyBorder="1" applyAlignment="1">
      <alignment horizontal="centerContinuous"/>
    </xf>
    <xf numFmtId="38" fontId="1" fillId="0" borderId="16" xfId="49" applyNumberFormat="1" applyBorder="1" applyAlignment="1">
      <alignment horizontal="centerContinuous"/>
    </xf>
    <xf numFmtId="0" fontId="6" fillId="24" borderId="21" xfId="49" applyFont="1" applyFill="1" applyBorder="1" applyAlignment="1">
      <alignment horizontal="left"/>
    </xf>
    <xf numFmtId="38" fontId="2" fillId="0" borderId="23" xfId="49" applyNumberFormat="1" applyFont="1" applyFill="1" applyBorder="1" applyAlignment="1">
      <alignment horizontal="right"/>
    </xf>
    <xf numFmtId="38" fontId="2" fillId="0" borderId="23" xfId="49" applyNumberFormat="1" applyFont="1" applyFill="1" applyBorder="1" applyAlignment="1">
      <alignment horizontal="center"/>
    </xf>
    <xf numFmtId="165" fontId="2" fillId="0" borderId="23" xfId="49" applyNumberFormat="1" applyFont="1" applyFill="1" applyBorder="1" applyAlignment="1">
      <alignment horizontal="center"/>
    </xf>
    <xf numFmtId="14" fontId="2" fillId="0" borderId="23" xfId="49" applyNumberFormat="1" applyFont="1" applyFill="1" applyBorder="1" applyAlignment="1">
      <alignment horizontal="center"/>
    </xf>
    <xf numFmtId="0" fontId="6" fillId="24" borderId="24" xfId="49" applyFont="1" applyFill="1" applyBorder="1"/>
    <xf numFmtId="165" fontId="6" fillId="24" borderId="17" xfId="49" applyNumberFormat="1" applyFont="1" applyFill="1" applyBorder="1" applyAlignment="1">
      <alignment horizontal="center"/>
    </xf>
    <xf numFmtId="0" fontId="5" fillId="0" borderId="21" xfId="49" applyFont="1" applyFill="1" applyBorder="1" applyAlignment="1">
      <alignment horizontal="center"/>
    </xf>
    <xf numFmtId="0" fontId="5" fillId="0" borderId="0" xfId="49" applyFont="1" applyFill="1" applyBorder="1" applyAlignment="1">
      <alignment horizontal="center"/>
    </xf>
    <xf numFmtId="0" fontId="5" fillId="0" borderId="16" xfId="49" applyFont="1" applyFill="1" applyBorder="1" applyAlignment="1">
      <alignment horizontal="center"/>
    </xf>
    <xf numFmtId="38" fontId="2" fillId="0" borderId="23" xfId="49" applyNumberFormat="1" applyFont="1" applyBorder="1"/>
    <xf numFmtId="165" fontId="1" fillId="0" borderId="22" xfId="49" applyNumberFormat="1" applyBorder="1" applyAlignment="1">
      <alignment horizontal="center"/>
    </xf>
    <xf numFmtId="38" fontId="2" fillId="0" borderId="22" xfId="50" applyNumberFormat="1" applyFont="1" applyBorder="1" applyAlignment="1"/>
    <xf numFmtId="0" fontId="6" fillId="24" borderId="13" xfId="49" applyFont="1" applyFill="1" applyBorder="1"/>
    <xf numFmtId="0" fontId="6" fillId="24" borderId="11" xfId="49" applyFont="1" applyFill="1" applyBorder="1"/>
    <xf numFmtId="38" fontId="2" fillId="0" borderId="24" xfId="49" applyNumberFormat="1" applyFont="1" applyFill="1" applyBorder="1" applyAlignment="1">
      <alignment horizontal="center"/>
    </xf>
    <xf numFmtId="165" fontId="1" fillId="0" borderId="24" xfId="49" applyNumberFormat="1" applyBorder="1" applyAlignment="1">
      <alignment horizontal="center"/>
    </xf>
    <xf numFmtId="38" fontId="2" fillId="0" borderId="24" xfId="50" applyNumberFormat="1" applyFont="1" applyBorder="1" applyAlignment="1"/>
    <xf numFmtId="0" fontId="28" fillId="24" borderId="22" xfId="49" applyFont="1" applyFill="1" applyBorder="1" applyAlignment="1">
      <alignment horizontal="centerContinuous" vertical="center"/>
    </xf>
    <xf numFmtId="0" fontId="6" fillId="24" borderId="18" xfId="49" applyFont="1" applyFill="1" applyBorder="1" applyAlignment="1">
      <alignment horizontal="centerContinuous" vertical="center"/>
    </xf>
    <xf numFmtId="0" fontId="6" fillId="24" borderId="20" xfId="49" applyFont="1" applyFill="1" applyBorder="1" applyAlignment="1">
      <alignment horizontal="centerContinuous" vertical="center"/>
    </xf>
    <xf numFmtId="0" fontId="6" fillId="24" borderId="19" xfId="49" applyFont="1" applyFill="1" applyBorder="1" applyAlignment="1">
      <alignment horizontal="centerContinuous" vertical="center"/>
    </xf>
    <xf numFmtId="0" fontId="6" fillId="24" borderId="0" xfId="49" applyFont="1" applyFill="1" applyBorder="1" applyAlignment="1">
      <alignment horizontal="left"/>
    </xf>
    <xf numFmtId="38" fontId="6" fillId="0" borderId="24" xfId="49" applyNumberFormat="1" applyFont="1" applyFill="1" applyBorder="1" applyAlignment="1">
      <alignment horizontal="right"/>
    </xf>
    <xf numFmtId="0" fontId="6" fillId="24" borderId="24" xfId="49" applyFont="1" applyFill="1" applyBorder="1" applyAlignment="1">
      <alignment horizontal="center"/>
    </xf>
    <xf numFmtId="38" fontId="2" fillId="24" borderId="19" xfId="49" applyNumberFormat="1" applyFont="1" applyFill="1" applyBorder="1" applyAlignment="1">
      <alignment horizontal="centerContinuous"/>
    </xf>
    <xf numFmtId="38" fontId="1" fillId="0" borderId="22" xfId="49" applyNumberFormat="1" applyBorder="1"/>
    <xf numFmtId="38" fontId="2" fillId="0" borderId="22" xfId="49" applyNumberFormat="1" applyFont="1" applyBorder="1"/>
    <xf numFmtId="38" fontId="2" fillId="0" borderId="22" xfId="49" applyNumberFormat="1" applyFont="1" applyFill="1" applyBorder="1" applyAlignment="1">
      <alignment horizontal="right"/>
    </xf>
    <xf numFmtId="0" fontId="6" fillId="24" borderId="22" xfId="49" applyFont="1" applyFill="1" applyBorder="1" applyAlignment="1">
      <alignment horizontal="left"/>
    </xf>
    <xf numFmtId="38" fontId="1" fillId="0" borderId="23" xfId="49" applyNumberFormat="1" applyBorder="1"/>
    <xf numFmtId="0" fontId="6" fillId="24" borderId="23" xfId="49" applyFont="1" applyFill="1" applyBorder="1" applyAlignment="1">
      <alignment horizontal="left"/>
    </xf>
    <xf numFmtId="166" fontId="6" fillId="0" borderId="23" xfId="49" applyNumberFormat="1" applyFont="1" applyBorder="1"/>
    <xf numFmtId="0" fontId="6" fillId="24" borderId="24" xfId="49" applyFont="1" applyFill="1" applyBorder="1" applyAlignment="1">
      <alignment horizontal="left"/>
    </xf>
    <xf numFmtId="166" fontId="2" fillId="0" borderId="24" xfId="49" applyNumberFormat="1" applyFont="1" applyBorder="1"/>
    <xf numFmtId="0" fontId="1" fillId="0" borderId="15" xfId="49" applyBorder="1"/>
    <xf numFmtId="0" fontId="1" fillId="0" borderId="10" xfId="49" applyBorder="1"/>
    <xf numFmtId="38" fontId="6" fillId="0" borderId="10" xfId="49" applyNumberFormat="1" applyFont="1" applyBorder="1"/>
    <xf numFmtId="0" fontId="6" fillId="0" borderId="10" xfId="49" applyFont="1" applyBorder="1"/>
    <xf numFmtId="0" fontId="1" fillId="0" borderId="12" xfId="49" applyBorder="1"/>
    <xf numFmtId="0" fontId="2" fillId="0" borderId="22" xfId="49" applyFont="1" applyFill="1" applyBorder="1"/>
    <xf numFmtId="0" fontId="2" fillId="0" borderId="15" xfId="49" applyFont="1" applyFill="1" applyBorder="1" applyAlignment="1">
      <alignment horizontal="left"/>
    </xf>
    <xf numFmtId="0" fontId="2" fillId="0" borderId="10" xfId="49" applyFont="1" applyFill="1" applyBorder="1" applyAlignment="1">
      <alignment horizontal="left"/>
    </xf>
    <xf numFmtId="38" fontId="2" fillId="0" borderId="10" xfId="49" applyNumberFormat="1" applyFont="1" applyFill="1" applyBorder="1"/>
    <xf numFmtId="0" fontId="2" fillId="0" borderId="0" xfId="49" applyFont="1" applyFill="1" applyBorder="1" applyAlignment="1">
      <alignment horizontal="left"/>
    </xf>
    <xf numFmtId="0" fontId="2" fillId="0" borderId="16" xfId="49" applyFont="1" applyFill="1" applyBorder="1" applyAlignment="1">
      <alignment horizontal="left"/>
    </xf>
    <xf numFmtId="0" fontId="2" fillId="0" borderId="23" xfId="49" applyFont="1" applyFill="1" applyBorder="1"/>
    <xf numFmtId="0" fontId="2" fillId="0" borderId="21" xfId="49" applyFont="1" applyFill="1" applyBorder="1" applyAlignment="1">
      <alignment horizontal="left"/>
    </xf>
    <xf numFmtId="38" fontId="2" fillId="0" borderId="0" xfId="49" applyNumberFormat="1" applyFont="1" applyFill="1" applyBorder="1"/>
    <xf numFmtId="0" fontId="2" fillId="0" borderId="23" xfId="49" applyFont="1" applyBorder="1"/>
    <xf numFmtId="0" fontId="2" fillId="0" borderId="21" xfId="49" applyFont="1" applyBorder="1" applyAlignment="1">
      <alignment horizontal="left"/>
    </xf>
    <xf numFmtId="0" fontId="2" fillId="0" borderId="0" xfId="49" applyFont="1" applyBorder="1" applyAlignment="1">
      <alignment horizontal="left"/>
    </xf>
    <xf numFmtId="38" fontId="2" fillId="0" borderId="0" xfId="49" applyNumberFormat="1" applyFont="1" applyBorder="1"/>
    <xf numFmtId="0" fontId="6" fillId="24" borderId="17" xfId="49" applyFont="1" applyFill="1" applyBorder="1" applyAlignment="1">
      <alignment horizontal="right"/>
    </xf>
    <xf numFmtId="41" fontId="6" fillId="24" borderId="17" xfId="49" applyNumberFormat="1" applyFont="1" applyFill="1" applyBorder="1"/>
    <xf numFmtId="0" fontId="6" fillId="0" borderId="15" xfId="49" applyFont="1" applyFill="1" applyBorder="1" applyAlignment="1">
      <alignment horizontal="right"/>
    </xf>
    <xf numFmtId="41" fontId="6" fillId="0" borderId="10" xfId="49" applyNumberFormat="1" applyFont="1" applyFill="1" applyBorder="1"/>
    <xf numFmtId="41" fontId="6" fillId="0" borderId="12" xfId="49" applyNumberFormat="1" applyFont="1" applyFill="1" applyBorder="1"/>
    <xf numFmtId="0" fontId="2" fillId="0" borderId="24" xfId="49" applyFont="1" applyBorder="1"/>
    <xf numFmtId="0" fontId="2" fillId="0" borderId="13" xfId="49" applyFont="1" applyBorder="1" applyAlignment="1">
      <alignment horizontal="left"/>
    </xf>
    <xf numFmtId="0" fontId="2" fillId="0" borderId="14" xfId="49" applyFont="1" applyBorder="1" applyAlignment="1">
      <alignment horizontal="left"/>
    </xf>
    <xf numFmtId="38" fontId="2" fillId="0" borderId="14" xfId="49" applyNumberFormat="1" applyFont="1" applyBorder="1"/>
    <xf numFmtId="38" fontId="2" fillId="0" borderId="24" xfId="49" applyNumberFormat="1" applyFont="1" applyFill="1" applyBorder="1" applyAlignment="1">
      <alignment horizontal="right"/>
    </xf>
    <xf numFmtId="0" fontId="6" fillId="24" borderId="18" xfId="49" applyFont="1" applyFill="1" applyBorder="1" applyAlignment="1">
      <alignment horizontal="right"/>
    </xf>
    <xf numFmtId="0" fontId="6" fillId="24" borderId="20" xfId="49" applyFont="1" applyFill="1" applyBorder="1" applyAlignment="1">
      <alignment horizontal="right"/>
    </xf>
    <xf numFmtId="38" fontId="6" fillId="24" borderId="17" xfId="49" applyNumberFormat="1" applyFont="1" applyFill="1" applyBorder="1" applyAlignment="1">
      <alignment horizontal="right"/>
    </xf>
    <xf numFmtId="0" fontId="1" fillId="24" borderId="20" xfId="49" applyFill="1" applyBorder="1" applyAlignment="1">
      <alignment horizontal="center"/>
    </xf>
    <xf numFmtId="0" fontId="1" fillId="24" borderId="19" xfId="49" applyFill="1" applyBorder="1" applyAlignment="1">
      <alignment horizontal="center"/>
    </xf>
    <xf numFmtId="0" fontId="6" fillId="25" borderId="21" xfId="49" applyFont="1" applyFill="1" applyBorder="1" applyAlignment="1">
      <alignment horizontal="right"/>
    </xf>
    <xf numFmtId="0" fontId="6" fillId="25" borderId="0" xfId="49" applyFont="1" applyFill="1" applyBorder="1" applyAlignment="1">
      <alignment horizontal="right"/>
    </xf>
    <xf numFmtId="38" fontId="6" fillId="25" borderId="0" xfId="49" applyNumberFormat="1" applyFont="1" applyFill="1" applyBorder="1"/>
    <xf numFmtId="0" fontId="6" fillId="25" borderId="0" xfId="49" applyFont="1" applyFill="1" applyBorder="1" applyAlignment="1">
      <alignment horizontal="center"/>
    </xf>
    <xf numFmtId="0" fontId="1" fillId="25" borderId="0" xfId="49" applyFill="1" applyBorder="1" applyAlignment="1">
      <alignment horizontal="center"/>
    </xf>
    <xf numFmtId="0" fontId="1" fillId="25" borderId="16" xfId="49" applyFill="1" applyBorder="1" applyAlignment="1">
      <alignment horizontal="center"/>
    </xf>
    <xf numFmtId="0" fontId="2" fillId="0" borderId="22" xfId="49" applyFont="1" applyBorder="1"/>
    <xf numFmtId="0" fontId="2" fillId="0" borderId="15" xfId="49" applyFont="1" applyBorder="1" applyAlignment="1">
      <alignment horizontal="left"/>
    </xf>
    <xf numFmtId="0" fontId="2" fillId="0" borderId="10" xfId="49" applyFont="1" applyBorder="1" applyAlignment="1">
      <alignment horizontal="left"/>
    </xf>
    <xf numFmtId="38" fontId="2" fillId="0" borderId="12" xfId="49" applyNumberFormat="1" applyFont="1" applyBorder="1"/>
    <xf numFmtId="0" fontId="2" fillId="0" borderId="12" xfId="49" applyFont="1" applyFill="1" applyBorder="1" applyAlignment="1">
      <alignment horizontal="left"/>
    </xf>
    <xf numFmtId="38" fontId="2" fillId="0" borderId="16" xfId="49" applyNumberFormat="1" applyFont="1" applyBorder="1"/>
    <xf numFmtId="38" fontId="2" fillId="0" borderId="11" xfId="49" applyNumberFormat="1" applyFont="1" applyBorder="1"/>
    <xf numFmtId="0" fontId="2" fillId="0" borderId="0" xfId="41" applyFont="1"/>
    <xf numFmtId="17" fontId="0" fillId="0" borderId="21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17" fontId="2" fillId="0" borderId="16" xfId="0" applyNumberFormat="1" applyFont="1" applyBorder="1" applyAlignment="1">
      <alignment horizontal="center"/>
    </xf>
    <xf numFmtId="0" fontId="26" fillId="0" borderId="15" xfId="49" applyFont="1" applyFill="1" applyBorder="1" applyAlignment="1">
      <alignment horizontal="center" vertical="center"/>
    </xf>
    <xf numFmtId="0" fontId="3" fillId="0" borderId="10" xfId="49" applyFont="1" applyBorder="1" applyAlignment="1">
      <alignment horizontal="center" vertical="center"/>
    </xf>
    <xf numFmtId="0" fontId="3" fillId="0" borderId="12" xfId="49" applyFont="1" applyBorder="1" applyAlignment="1">
      <alignment horizontal="center" vertical="center"/>
    </xf>
    <xf numFmtId="0" fontId="26" fillId="0" borderId="21" xfId="49" applyFont="1" applyFill="1" applyBorder="1" applyAlignment="1">
      <alignment horizontal="center" vertical="center"/>
    </xf>
    <xf numFmtId="0" fontId="26" fillId="0" borderId="0" xfId="49" applyFont="1" applyFill="1" applyBorder="1" applyAlignment="1">
      <alignment horizontal="center" vertical="center"/>
    </xf>
    <xf numFmtId="0" fontId="26" fillId="0" borderId="16" xfId="49" applyFont="1" applyFill="1" applyBorder="1" applyAlignment="1">
      <alignment horizontal="center" vertical="center"/>
    </xf>
    <xf numFmtId="0" fontId="6" fillId="0" borderId="0" xfId="49" applyFont="1" applyAlignment="1">
      <alignment horizontal="center"/>
    </xf>
    <xf numFmtId="0" fontId="6" fillId="0" borderId="14" xfId="49" applyFont="1" applyBorder="1" applyAlignment="1" applyProtection="1">
      <alignment horizontal="center"/>
    </xf>
    <xf numFmtId="0" fontId="6" fillId="0" borderId="11" xfId="49" applyFont="1" applyBorder="1" applyAlignment="1" applyProtection="1">
      <alignment horizontal="center"/>
    </xf>
    <xf numFmtId="0" fontId="6" fillId="0" borderId="15" xfId="49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5" xfId="49" applyFont="1" applyBorder="1" applyAlignment="1">
      <alignment horizontal="center" vertical="center"/>
    </xf>
    <xf numFmtId="0" fontId="6" fillId="0" borderId="12" xfId="49" applyFont="1" applyBorder="1" applyAlignment="1">
      <alignment horizontal="center" vertical="center"/>
    </xf>
    <xf numFmtId="38" fontId="6" fillId="0" borderId="15" xfId="49" applyNumberFormat="1" applyFont="1" applyBorder="1" applyAlignment="1">
      <alignment vertical="top" wrapText="1"/>
    </xf>
    <xf numFmtId="0" fontId="6" fillId="0" borderId="10" xfId="49" applyFont="1" applyBorder="1" applyAlignment="1">
      <alignment vertical="top" wrapText="1"/>
    </xf>
    <xf numFmtId="0" fontId="6" fillId="0" borderId="12" xfId="49" applyFont="1" applyBorder="1" applyAlignment="1">
      <alignment vertical="top" wrapText="1"/>
    </xf>
    <xf numFmtId="0" fontId="6" fillId="0" borderId="21" xfId="49" applyFont="1" applyBorder="1" applyAlignment="1">
      <alignment vertical="top" wrapText="1"/>
    </xf>
    <xf numFmtId="0" fontId="6" fillId="0" borderId="0" xfId="49" applyFont="1" applyBorder="1" applyAlignment="1">
      <alignment vertical="top" wrapText="1"/>
    </xf>
    <xf numFmtId="0" fontId="6" fillId="0" borderId="16" xfId="49" applyFont="1" applyBorder="1" applyAlignment="1">
      <alignment vertical="top" wrapText="1"/>
    </xf>
    <xf numFmtId="0" fontId="6" fillId="0" borderId="13" xfId="49" applyFont="1" applyBorder="1" applyAlignment="1">
      <alignment vertical="top" wrapText="1"/>
    </xf>
    <xf numFmtId="0" fontId="6" fillId="0" borderId="14" xfId="49" applyFont="1" applyBorder="1" applyAlignment="1">
      <alignment vertical="top" wrapText="1"/>
    </xf>
    <xf numFmtId="0" fontId="6" fillId="0" borderId="11" xfId="49" applyFont="1" applyBorder="1" applyAlignment="1">
      <alignment vertical="top" wrapText="1"/>
    </xf>
    <xf numFmtId="0" fontId="6" fillId="0" borderId="21" xfId="49" applyFont="1" applyFill="1" applyBorder="1" applyAlignment="1">
      <alignment horizontal="center" vertical="center"/>
    </xf>
    <xf numFmtId="0" fontId="6" fillId="0" borderId="16" xfId="49" applyFont="1" applyFill="1" applyBorder="1" applyAlignment="1">
      <alignment horizontal="center" vertical="center"/>
    </xf>
    <xf numFmtId="0" fontId="6" fillId="0" borderId="21" xfId="49" applyFont="1" applyBorder="1" applyAlignment="1">
      <alignment horizontal="center" vertical="center"/>
    </xf>
    <xf numFmtId="0" fontId="6" fillId="0" borderId="16" xfId="49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</xf>
    <xf numFmtId="0" fontId="6" fillId="0" borderId="13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24" borderId="18" xfId="49" applyFont="1" applyFill="1" applyBorder="1" applyAlignment="1">
      <alignment horizontal="center"/>
    </xf>
    <xf numFmtId="0" fontId="1" fillId="0" borderId="20" xfId="49" applyBorder="1" applyAlignment="1">
      <alignment horizontal="center"/>
    </xf>
    <xf numFmtId="0" fontId="1" fillId="0" borderId="19" xfId="49" applyBorder="1" applyAlignment="1">
      <alignment horizontal="center"/>
    </xf>
    <xf numFmtId="0" fontId="6" fillId="24" borderId="20" xfId="49" applyFont="1" applyFill="1" applyBorder="1" applyAlignment="1">
      <alignment horizontal="center"/>
    </xf>
    <xf numFmtId="0" fontId="6" fillId="0" borderId="20" xfId="49" applyFont="1" applyBorder="1" applyAlignment="1">
      <alignment horizontal="center"/>
    </xf>
    <xf numFmtId="0" fontId="6" fillId="0" borderId="19" xfId="49" applyFont="1" applyBorder="1" applyAlignment="1">
      <alignment horizontal="center"/>
    </xf>
    <xf numFmtId="0" fontId="27" fillId="26" borderId="0" xfId="49" applyFont="1" applyFill="1" applyBorder="1" applyAlignment="1">
      <alignment horizontal="center" vertical="center"/>
    </xf>
    <xf numFmtId="0" fontId="27" fillId="26" borderId="16" xfId="49" applyFont="1" applyFill="1" applyBorder="1" applyAlignment="1">
      <alignment horizontal="center" vertical="center"/>
    </xf>
    <xf numFmtId="0" fontId="5" fillId="0" borderId="13" xfId="49" applyFont="1" applyFill="1" applyBorder="1" applyAlignment="1">
      <alignment horizontal="center" vertical="center"/>
    </xf>
    <xf numFmtId="0" fontId="5" fillId="0" borderId="14" xfId="49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center" vertical="center"/>
    </xf>
    <xf numFmtId="0" fontId="6" fillId="0" borderId="15" xfId="49" applyFont="1" applyFill="1" applyBorder="1" applyAlignment="1">
      <alignment vertical="top" wrapText="1"/>
    </xf>
    <xf numFmtId="0" fontId="1" fillId="0" borderId="10" xfId="49" applyBorder="1" applyAlignment="1">
      <alignment vertical="top" wrapText="1"/>
    </xf>
    <xf numFmtId="0" fontId="1" fillId="0" borderId="12" xfId="49" applyBorder="1" applyAlignment="1">
      <alignment vertical="top" wrapText="1"/>
    </xf>
    <xf numFmtId="0" fontId="1" fillId="0" borderId="21" xfId="49" applyBorder="1" applyAlignment="1">
      <alignment vertical="top" wrapText="1"/>
    </xf>
    <xf numFmtId="0" fontId="1" fillId="0" borderId="0" xfId="49" applyBorder="1" applyAlignment="1">
      <alignment vertical="top" wrapText="1"/>
    </xf>
    <xf numFmtId="0" fontId="1" fillId="0" borderId="16" xfId="49" applyBorder="1" applyAlignment="1">
      <alignment vertical="top" wrapText="1"/>
    </xf>
    <xf numFmtId="0" fontId="1" fillId="0" borderId="13" xfId="49" applyBorder="1" applyAlignment="1">
      <alignment vertical="top" wrapText="1"/>
    </xf>
    <xf numFmtId="0" fontId="1" fillId="0" borderId="14" xfId="49" applyBorder="1" applyAlignment="1">
      <alignment vertical="top" wrapText="1"/>
    </xf>
    <xf numFmtId="0" fontId="1" fillId="0" borderId="11" xfId="49" applyBorder="1" applyAlignment="1">
      <alignment vertical="top" wrapText="1"/>
    </xf>
    <xf numFmtId="0" fontId="6" fillId="0" borderId="15" xfId="49" applyFont="1" applyBorder="1" applyAlignment="1">
      <alignment vertical="top" wrapText="1"/>
    </xf>
    <xf numFmtId="0" fontId="5" fillId="0" borderId="13" xfId="49" applyFont="1" applyFill="1" applyBorder="1" applyAlignment="1">
      <alignment horizontal="center"/>
    </xf>
    <xf numFmtId="0" fontId="5" fillId="0" borderId="14" xfId="49" applyFont="1" applyFill="1" applyBorder="1" applyAlignment="1">
      <alignment horizontal="center"/>
    </xf>
    <xf numFmtId="0" fontId="5" fillId="0" borderId="11" xfId="49" applyFont="1" applyFill="1" applyBorder="1" applyAlignment="1">
      <alignment horizontal="center"/>
    </xf>
    <xf numFmtId="41" fontId="0" fillId="27" borderId="0" xfId="0" applyNumberFormat="1" applyFill="1" applyBorder="1"/>
    <xf numFmtId="41" fontId="8" fillId="27" borderId="0" xfId="0" applyNumberFormat="1" applyFont="1" applyFill="1" applyBorder="1"/>
    <xf numFmtId="41" fontId="6" fillId="27" borderId="18" xfId="0" applyNumberFormat="1" applyFont="1" applyFill="1" applyBorder="1"/>
    <xf numFmtId="41" fontId="6" fillId="27" borderId="19" xfId="0" applyNumberFormat="1" applyFont="1" applyFill="1" applyBorder="1"/>
    <xf numFmtId="41" fontId="6" fillId="27" borderId="20" xfId="0" applyNumberFormat="1" applyFont="1" applyFill="1" applyBorder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5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3" xfId="40"/>
    <cellStyle name="Normal 2" xfId="41"/>
    <cellStyle name="Normal 3" xfId="42"/>
    <cellStyle name="Normal 4" xfId="49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4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Orleans/Davidson/Final%20Load%20Studies/Final%20Load%20Studies/2014-2015%20Load%20Studies/Tennessee%20Virginia/2014-2015%20Blacksburg,%20VA%20(LA%20stabilit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Date Range"/>
      <sheetName val="Summer Date Range"/>
      <sheetName val="Winter Date Range"/>
      <sheetName val="Design Day Wind"/>
      <sheetName val="Weather Station Information"/>
      <sheetName val="RFP Firm Daily Calculations"/>
      <sheetName val="RFP Int Sales Daily Calc"/>
      <sheetName val="For Matt's Normals file"/>
      <sheetName val="Paste Data here uncorrected"/>
      <sheetName val="Paste Data here to begin Eviews"/>
      <sheetName val="Output Summary"/>
      <sheetName val="Stability Test"/>
      <sheetName val="Eviews Results"/>
      <sheetName val="All Data"/>
      <sheetName val="Stability"/>
      <sheetName val="3 Year Minimum"/>
      <sheetName val="Design Day Forecast Calculation"/>
      <sheetName val="Forecast vs Actual Comparison"/>
      <sheetName val="Annual DTH"/>
      <sheetName val="% of Normal"/>
      <sheetName val="Actual vs Normals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 t="str">
            <v>BV Correctional, CO</v>
          </cell>
          <cell r="D3" t="str">
            <v>GUC</v>
          </cell>
          <cell r="E3" t="str">
            <v>GUC - Gunnison, CO</v>
          </cell>
          <cell r="F3">
            <v>0</v>
          </cell>
          <cell r="G3" t="str">
            <v>Colorado Kansas</v>
          </cell>
        </row>
        <row r="4">
          <cell r="C4" t="str">
            <v>CIG Canon City, CO</v>
          </cell>
          <cell r="D4" t="str">
            <v>PUB</v>
          </cell>
          <cell r="E4" t="str">
            <v>PUB - Pueblo, CO</v>
          </cell>
          <cell r="F4">
            <v>0</v>
          </cell>
          <cell r="G4" t="str">
            <v>Colorado Kansas</v>
          </cell>
        </row>
        <row r="5">
          <cell r="C5" t="str">
            <v>CIG Lamar, CO</v>
          </cell>
          <cell r="D5" t="str">
            <v>LAA</v>
          </cell>
          <cell r="E5" t="str">
            <v>LAA - Lamar, CO</v>
          </cell>
          <cell r="F5">
            <v>0</v>
          </cell>
          <cell r="G5" t="str">
            <v>Colorado Kansas</v>
          </cell>
        </row>
        <row r="6">
          <cell r="C6" t="str">
            <v>Craig PSCO Questar, CO</v>
          </cell>
          <cell r="D6" t="str">
            <v>CAG</v>
          </cell>
          <cell r="E6" t="str">
            <v>CAG - Craig, CO</v>
          </cell>
          <cell r="F6">
            <v>0</v>
          </cell>
          <cell r="G6" t="str">
            <v>Colorado Kansas</v>
          </cell>
        </row>
        <row r="7">
          <cell r="C7" t="str">
            <v>KMIGT, CO</v>
          </cell>
          <cell r="D7" t="str">
            <v>GXY</v>
          </cell>
          <cell r="E7" t="str">
            <v>GXY - Greely, CO</v>
          </cell>
          <cell r="F7">
            <v>0</v>
          </cell>
          <cell r="G7" t="str">
            <v>Colorado Kansas</v>
          </cell>
        </row>
        <row r="8">
          <cell r="C8" t="str">
            <v>NWPL, CO</v>
          </cell>
          <cell r="D8" t="str">
            <v>DRO</v>
          </cell>
          <cell r="E8" t="str">
            <v>DRO - Durango, CO</v>
          </cell>
          <cell r="F8">
            <v>0</v>
          </cell>
          <cell r="G8" t="str">
            <v>Colorado Kansas</v>
          </cell>
        </row>
        <row r="9">
          <cell r="C9" t="str">
            <v>PSCO Front Range, CO</v>
          </cell>
          <cell r="D9" t="str">
            <v>GXY</v>
          </cell>
          <cell r="E9" t="str">
            <v>GXY - Greely, CO</v>
          </cell>
          <cell r="F9">
            <v>0</v>
          </cell>
          <cell r="G9" t="str">
            <v>Colorado Kansas</v>
          </cell>
        </row>
        <row r="10">
          <cell r="C10" t="str">
            <v>PSCO Southern Range, CO</v>
          </cell>
          <cell r="D10" t="str">
            <v>GUC</v>
          </cell>
          <cell r="E10" t="str">
            <v>GUC - Gunnison, CO</v>
          </cell>
          <cell r="F10">
            <v>0</v>
          </cell>
          <cell r="G10" t="str">
            <v>Colorado Kansas</v>
          </cell>
        </row>
        <row r="11">
          <cell r="C11" t="str">
            <v>PSCO Western Range, CO</v>
          </cell>
          <cell r="D11" t="str">
            <v>CAG</v>
          </cell>
          <cell r="E11" t="str">
            <v>CAG - Craig, CO</v>
          </cell>
          <cell r="F11">
            <v>0</v>
          </cell>
          <cell r="G11" t="str">
            <v>Colorado Kansas</v>
          </cell>
        </row>
        <row r="12">
          <cell r="C12" t="str">
            <v>Caldwell, KS</v>
          </cell>
          <cell r="D12" t="str">
            <v>CNU</v>
          </cell>
          <cell r="E12" t="str">
            <v>CNU - Chanute, KS</v>
          </cell>
          <cell r="F12">
            <v>0</v>
          </cell>
          <cell r="G12" t="str">
            <v>Colorado Kansas</v>
          </cell>
        </row>
        <row r="13">
          <cell r="C13" t="str">
            <v>Hazelton, KS</v>
          </cell>
          <cell r="D13" t="str">
            <v>CNU</v>
          </cell>
          <cell r="E13" t="str">
            <v>CNU - Chanute, KS</v>
          </cell>
          <cell r="F13">
            <v>0</v>
          </cell>
          <cell r="G13" t="str">
            <v>Colorado Kansas</v>
          </cell>
        </row>
        <row r="14">
          <cell r="C14" t="str">
            <v>KGS Marion County, KS</v>
          </cell>
          <cell r="D14" t="str">
            <v>MHK</v>
          </cell>
          <cell r="E14" t="str">
            <v>MHK - Manhattan, KS</v>
          </cell>
          <cell r="F14">
            <v>0</v>
          </cell>
          <cell r="G14" t="str">
            <v>Colorado Kansas</v>
          </cell>
        </row>
        <row r="15">
          <cell r="C15" t="str">
            <v>KGS Seaboard Morton County, KS</v>
          </cell>
          <cell r="D15" t="str">
            <v>HYS</v>
          </cell>
          <cell r="E15" t="str">
            <v>HYS - Hayes, KS</v>
          </cell>
          <cell r="F15">
            <v>0</v>
          </cell>
          <cell r="G15" t="str">
            <v>Colorado Kansas</v>
          </cell>
        </row>
        <row r="16">
          <cell r="C16" t="str">
            <v>KMIGT, KS</v>
          </cell>
          <cell r="D16" t="str">
            <v>HYS</v>
          </cell>
          <cell r="E16" t="str">
            <v>HYS - Hayes, KS</v>
          </cell>
          <cell r="F16">
            <v>0</v>
          </cell>
          <cell r="G16" t="str">
            <v>Colorado Kansas</v>
          </cell>
        </row>
        <row r="17">
          <cell r="C17" t="str">
            <v>New Strawn, KS</v>
          </cell>
          <cell r="D17" t="str">
            <v>CNU</v>
          </cell>
          <cell r="E17" t="str">
            <v>CNU - Chanute, KS</v>
          </cell>
          <cell r="F17">
            <v>0</v>
          </cell>
          <cell r="G17" t="str">
            <v>Colorado Kansas</v>
          </cell>
        </row>
        <row r="18">
          <cell r="C18" t="str">
            <v>SS-Central Kansas, Marion County, KS</v>
          </cell>
          <cell r="D18" t="str">
            <v>MHK</v>
          </cell>
          <cell r="E18" t="str">
            <v>MHK - Manhattan, KS</v>
          </cell>
          <cell r="F18">
            <v>0</v>
          </cell>
          <cell r="G18" t="str">
            <v>Colorado Kansas</v>
          </cell>
        </row>
        <row r="19">
          <cell r="C19" t="str">
            <v>SS-Lower Central, Anthony, KS</v>
          </cell>
          <cell r="D19" t="str">
            <v>CNU</v>
          </cell>
          <cell r="E19" t="str">
            <v>CNU - Chanute, KS</v>
          </cell>
          <cell r="F19">
            <v>0</v>
          </cell>
          <cell r="G19" t="str">
            <v>Colorado Kansas</v>
          </cell>
        </row>
        <row r="20">
          <cell r="C20" t="str">
            <v>SS-Northeast, KS</v>
          </cell>
          <cell r="D20" t="str">
            <v>MCI</v>
          </cell>
          <cell r="E20" t="str">
            <v>MCI - Kansas City, MO</v>
          </cell>
          <cell r="F20">
            <v>0</v>
          </cell>
          <cell r="G20" t="str">
            <v>Colorado Kansas</v>
          </cell>
        </row>
        <row r="21">
          <cell r="C21" t="str">
            <v>SS-Southeast, KS</v>
          </cell>
          <cell r="D21" t="str">
            <v>CNU</v>
          </cell>
          <cell r="E21" t="str">
            <v>CNU - Chanute, KS</v>
          </cell>
          <cell r="F21">
            <v>0</v>
          </cell>
          <cell r="G21" t="str">
            <v>Colorado Kansas</v>
          </cell>
        </row>
        <row r="22">
          <cell r="C22" t="str">
            <v>SW Kansas Lamar Area, KS</v>
          </cell>
          <cell r="D22" t="str">
            <v>LAA</v>
          </cell>
          <cell r="E22" t="str">
            <v>LAA - Lamar, CO</v>
          </cell>
          <cell r="F22">
            <v>0</v>
          </cell>
          <cell r="G22" t="str">
            <v>Colorado Kansas</v>
          </cell>
        </row>
        <row r="23">
          <cell r="C23" t="str">
            <v>Livermore, KY</v>
          </cell>
          <cell r="D23" t="str">
            <v>EVV</v>
          </cell>
          <cell r="E23" t="str">
            <v>EVV - Evansville, KY</v>
          </cell>
          <cell r="F23">
            <v>0</v>
          </cell>
          <cell r="G23" t="str">
            <v>Kentucky Mid-States</v>
          </cell>
        </row>
        <row r="24">
          <cell r="C24" t="str">
            <v>Tex Gas Zone 2, KY</v>
          </cell>
          <cell r="D24" t="str">
            <v>PAH</v>
          </cell>
          <cell r="E24" t="str">
            <v>PAH - Paducah, KY</v>
          </cell>
          <cell r="F24">
            <v>0</v>
          </cell>
          <cell r="G24" t="str">
            <v>Kentucky Mid-States</v>
          </cell>
        </row>
        <row r="25">
          <cell r="C25" t="str">
            <v>Tex Gas Zone 3 North, KY</v>
          </cell>
          <cell r="D25" t="str">
            <v>EVV</v>
          </cell>
          <cell r="E25" t="str">
            <v>EVV - Evansville, KY</v>
          </cell>
          <cell r="F25">
            <v>0</v>
          </cell>
          <cell r="G25" t="str">
            <v>Kentucky Mid-States</v>
          </cell>
        </row>
        <row r="26">
          <cell r="C26" t="str">
            <v>Tex Gas Zone 3 South, KY</v>
          </cell>
          <cell r="D26" t="str">
            <v>BWG</v>
          </cell>
          <cell r="E26" t="str">
            <v>BWG - Bowling Green, KY</v>
          </cell>
          <cell r="F26">
            <v>0</v>
          </cell>
          <cell r="G26" t="str">
            <v>Kentucky Mid-States</v>
          </cell>
        </row>
        <row r="27">
          <cell r="C27" t="str">
            <v>Tex Gas Zone 4, KY</v>
          </cell>
          <cell r="D27" t="str">
            <v>SDF</v>
          </cell>
          <cell r="E27" t="str">
            <v>SDF - Louisville, KY</v>
          </cell>
          <cell r="F27">
            <v>0</v>
          </cell>
          <cell r="G27" t="str">
            <v>Kentucky Mid-States</v>
          </cell>
        </row>
        <row r="28">
          <cell r="C28" t="str">
            <v>Tn Gas G-2, KY</v>
          </cell>
          <cell r="D28" t="str">
            <v>LEX</v>
          </cell>
          <cell r="E28" t="str">
            <v>LEX - Lexington, KY</v>
          </cell>
          <cell r="F28">
            <v>0</v>
          </cell>
          <cell r="G28" t="str">
            <v>Kentucky Mid-States</v>
          </cell>
        </row>
        <row r="29">
          <cell r="C29" t="str">
            <v>Tn Gas GS-2, KY</v>
          </cell>
          <cell r="D29" t="str">
            <v>LEX</v>
          </cell>
          <cell r="E29" t="str">
            <v>LEX - Lexington, KY</v>
          </cell>
          <cell r="F29">
            <v>0</v>
          </cell>
          <cell r="G29" t="str">
            <v>Kentucky Mid-States</v>
          </cell>
        </row>
        <row r="30">
          <cell r="C30" t="str">
            <v>Tennessee Gas, KY</v>
          </cell>
          <cell r="D30" t="str">
            <v>LEX</v>
          </cell>
          <cell r="E30" t="str">
            <v>LEX - Lexington, KY</v>
          </cell>
          <cell r="F30">
            <v>0</v>
          </cell>
          <cell r="G30" t="str">
            <v>Kentucky Mid-States</v>
          </cell>
        </row>
        <row r="31">
          <cell r="C31" t="str">
            <v>Bowling Green, MO</v>
          </cell>
          <cell r="D31" t="str">
            <v>UIN</v>
          </cell>
          <cell r="E31" t="str">
            <v>UIN - Quincy, IL</v>
          </cell>
          <cell r="F31">
            <v>0</v>
          </cell>
          <cell r="G31" t="str">
            <v>Kentucky Mid-States</v>
          </cell>
        </row>
        <row r="32">
          <cell r="C32" t="str">
            <v>Butler, MO</v>
          </cell>
          <cell r="D32" t="str">
            <v>MCI</v>
          </cell>
          <cell r="E32" t="str">
            <v>MCI - Kansas City, MO</v>
          </cell>
          <cell r="F32">
            <v>0</v>
          </cell>
          <cell r="G32" t="str">
            <v>Kentucky Mid-States</v>
          </cell>
        </row>
        <row r="33">
          <cell r="C33" t="str">
            <v>Hannibal, MO</v>
          </cell>
          <cell r="D33" t="str">
            <v>UIN</v>
          </cell>
          <cell r="E33" t="str">
            <v>UIN - Quincy, IL</v>
          </cell>
          <cell r="F33">
            <v>0</v>
          </cell>
          <cell r="G33" t="str">
            <v>Kentucky Mid-States</v>
          </cell>
        </row>
        <row r="34">
          <cell r="C34" t="str">
            <v>Jackson, MO</v>
          </cell>
          <cell r="D34" t="str">
            <v>POF</v>
          </cell>
          <cell r="E34" t="str">
            <v>POF - Poplar Bluff, MO</v>
          </cell>
          <cell r="F34">
            <v>0</v>
          </cell>
          <cell r="G34" t="str">
            <v>Kentucky Mid-States</v>
          </cell>
        </row>
        <row r="35">
          <cell r="C35" t="str">
            <v>Kirksville, MO</v>
          </cell>
          <cell r="D35" t="str">
            <v>IRK</v>
          </cell>
          <cell r="E35" t="str">
            <v>IRK - Kirksville, MO</v>
          </cell>
          <cell r="F35">
            <v>0</v>
          </cell>
          <cell r="G35" t="str">
            <v>Kentucky Mid-States</v>
          </cell>
        </row>
        <row r="36">
          <cell r="C36" t="str">
            <v>KS-MO Stateline, MO</v>
          </cell>
          <cell r="D36" t="str">
            <v>MCI</v>
          </cell>
          <cell r="E36" t="str">
            <v>MCI - Kansas City, MO</v>
          </cell>
          <cell r="F36">
            <v>0</v>
          </cell>
          <cell r="G36" t="str">
            <v>Kentucky Mid-States</v>
          </cell>
        </row>
        <row r="37">
          <cell r="C37" t="str">
            <v>Piedmont Arcadia, MO</v>
          </cell>
          <cell r="D37" t="str">
            <v>POF</v>
          </cell>
          <cell r="E37" t="str">
            <v>POF - Poplar Bluff, MO</v>
          </cell>
          <cell r="F37">
            <v>0</v>
          </cell>
          <cell r="G37" t="str">
            <v>Kentucky Mid-States</v>
          </cell>
        </row>
        <row r="38">
          <cell r="C38" t="str">
            <v>SEMO, MO</v>
          </cell>
          <cell r="D38" t="str">
            <v>PAH</v>
          </cell>
          <cell r="E38" t="str">
            <v>PAH - Paducah, KY</v>
          </cell>
          <cell r="F38">
            <v>0</v>
          </cell>
          <cell r="G38" t="str">
            <v>Kentucky Mid-States</v>
          </cell>
        </row>
        <row r="39">
          <cell r="C39" t="str">
            <v>Tetco Neelyville, MO</v>
          </cell>
          <cell r="D39" t="str">
            <v>POF</v>
          </cell>
          <cell r="E39" t="str">
            <v>POF - Poplar Bluff, MO</v>
          </cell>
          <cell r="F39">
            <v>0</v>
          </cell>
          <cell r="G39" t="str">
            <v>Kentucky Mid-States</v>
          </cell>
        </row>
        <row r="40">
          <cell r="C40" t="str">
            <v>Amory Line w Columbus, MS</v>
          </cell>
          <cell r="D40" t="str">
            <v>GTR</v>
          </cell>
          <cell r="E40" t="str">
            <v>GTR - Columbus, MS</v>
          </cell>
          <cell r="F40">
            <v>5476</v>
          </cell>
          <cell r="G40" t="str">
            <v>Mississippi</v>
          </cell>
        </row>
        <row r="41">
          <cell r="C41" t="str">
            <v>Carthage, MS</v>
          </cell>
          <cell r="D41" t="str">
            <v>GWO</v>
          </cell>
          <cell r="E41" t="str">
            <v>GWO - Greenwood, MS</v>
          </cell>
          <cell r="F41">
            <v>200</v>
          </cell>
          <cell r="G41" t="str">
            <v>Mississippi</v>
          </cell>
        </row>
        <row r="42">
          <cell r="C42" t="str">
            <v>Crenshaw, MS</v>
          </cell>
          <cell r="D42" t="str">
            <v>MEM</v>
          </cell>
          <cell r="E42" t="str">
            <v>MEM - Memphis(Southaven), MS</v>
          </cell>
          <cell r="F42">
            <v>0</v>
          </cell>
          <cell r="G42" t="str">
            <v>Mississippi</v>
          </cell>
        </row>
        <row r="43">
          <cell r="C43" t="str">
            <v>Deer Creek, MS</v>
          </cell>
          <cell r="D43" t="str">
            <v>GWO</v>
          </cell>
          <cell r="E43" t="str">
            <v>GWO - Greenwood, MS</v>
          </cell>
          <cell r="F43">
            <v>0</v>
          </cell>
          <cell r="G43" t="str">
            <v>Mississippi</v>
          </cell>
        </row>
        <row r="44">
          <cell r="C44" t="str">
            <v>Dekalb, MS</v>
          </cell>
          <cell r="D44" t="str">
            <v>MEI</v>
          </cell>
          <cell r="E44" t="str">
            <v>MEI - Meridian, MS</v>
          </cell>
          <cell r="F44">
            <v>0</v>
          </cell>
          <cell r="G44" t="str">
            <v>Mississippi</v>
          </cell>
        </row>
        <row r="45">
          <cell r="C45" t="str">
            <v>Gville, Greenwd-Grenada, MS</v>
          </cell>
          <cell r="D45" t="str">
            <v>GWO</v>
          </cell>
          <cell r="E45" t="str">
            <v>GWO - Greenwood, MS</v>
          </cell>
          <cell r="F45">
            <v>1730</v>
          </cell>
          <cell r="G45" t="str">
            <v>Mississippi</v>
          </cell>
        </row>
        <row r="46">
          <cell r="C46" t="str">
            <v>TGP Holcomb, MS</v>
          </cell>
          <cell r="D46" t="str">
            <v>GWO</v>
          </cell>
          <cell r="E46" t="str">
            <v>GWO - Greenwood, MS</v>
          </cell>
          <cell r="F46">
            <v>0</v>
          </cell>
          <cell r="G46" t="str">
            <v>Mississippi</v>
          </cell>
        </row>
        <row r="47">
          <cell r="C47" t="str">
            <v>Jackson Area, MS</v>
          </cell>
          <cell r="D47" t="str">
            <v>JAN</v>
          </cell>
          <cell r="E47" t="str">
            <v>JAN - Jackson, MS</v>
          </cell>
          <cell r="F47">
            <v>7387</v>
          </cell>
          <cell r="G47" t="str">
            <v>Mississippi</v>
          </cell>
        </row>
        <row r="48">
          <cell r="C48" t="str">
            <v>Kosciusko Area, MS</v>
          </cell>
          <cell r="D48" t="str">
            <v>GWO</v>
          </cell>
          <cell r="E48" t="str">
            <v>GWO - Greenwood, MS</v>
          </cell>
          <cell r="F48">
            <v>350</v>
          </cell>
          <cell r="G48" t="str">
            <v>Mississippi</v>
          </cell>
        </row>
        <row r="49">
          <cell r="C49" t="str">
            <v>Kosciusko, MS</v>
          </cell>
          <cell r="D49" t="str">
            <v>GWO</v>
          </cell>
          <cell r="E49" t="str">
            <v>GWO - Greenwood, MS</v>
          </cell>
          <cell r="F49">
            <v>150</v>
          </cell>
          <cell r="G49" t="str">
            <v>Mississippi</v>
          </cell>
        </row>
        <row r="50">
          <cell r="C50" t="str">
            <v>Lucedale, MS</v>
          </cell>
          <cell r="D50" t="str">
            <v>ASD</v>
          </cell>
          <cell r="E50" t="str">
            <v>ASD - Slidell, LA</v>
          </cell>
          <cell r="F50">
            <v>0</v>
          </cell>
          <cell r="G50" t="str">
            <v>Mississippi</v>
          </cell>
        </row>
        <row r="51">
          <cell r="C51" t="str">
            <v>Macon, MS</v>
          </cell>
          <cell r="D51" t="str">
            <v>GTR</v>
          </cell>
          <cell r="E51" t="str">
            <v>GTR - Columbus, MS</v>
          </cell>
          <cell r="F51">
            <v>0</v>
          </cell>
          <cell r="G51" t="str">
            <v>Mississippi</v>
          </cell>
        </row>
        <row r="52">
          <cell r="C52" t="str">
            <v>Meridian, MS</v>
          </cell>
          <cell r="D52" t="str">
            <v>MEI</v>
          </cell>
          <cell r="E52" t="str">
            <v>MEI - Meridian, MS</v>
          </cell>
          <cell r="F52">
            <v>2074</v>
          </cell>
          <cell r="G52" t="str">
            <v>Mississippi</v>
          </cell>
        </row>
        <row r="53">
          <cell r="C53" t="str">
            <v>Natchez, MS</v>
          </cell>
          <cell r="D53" t="str">
            <v>HEZ</v>
          </cell>
          <cell r="E53" t="str">
            <v>HEZ - Natchez, MS</v>
          </cell>
          <cell r="F53">
            <v>480</v>
          </cell>
          <cell r="G53" t="str">
            <v>Mississippi</v>
          </cell>
        </row>
        <row r="54">
          <cell r="C54" t="str">
            <v>North Central Gas Dist., MS</v>
          </cell>
          <cell r="D54" t="str">
            <v>GTR</v>
          </cell>
          <cell r="E54" t="str">
            <v>GTR - Columbus, MS</v>
          </cell>
          <cell r="F54">
            <v>705</v>
          </cell>
          <cell r="G54" t="str">
            <v>Mississippi</v>
          </cell>
        </row>
        <row r="55">
          <cell r="C55" t="str">
            <v>NorthWest, MS</v>
          </cell>
          <cell r="D55" t="str">
            <v>MEM</v>
          </cell>
          <cell r="E55" t="str">
            <v>MEM - Memphis(Southaven), MS</v>
          </cell>
          <cell r="F55">
            <v>1903</v>
          </cell>
          <cell r="G55" t="str">
            <v>Mississippi</v>
          </cell>
        </row>
        <row r="56">
          <cell r="C56" t="str">
            <v>Roxie, MS</v>
          </cell>
          <cell r="D56" t="str">
            <v>HEZ</v>
          </cell>
          <cell r="E56" t="str">
            <v>HEZ - Natchez, MS</v>
          </cell>
          <cell r="F56">
            <v>0</v>
          </cell>
          <cell r="G56" t="str">
            <v>Mississippi</v>
          </cell>
        </row>
        <row r="57">
          <cell r="C57" t="str">
            <v>Starkville, MS</v>
          </cell>
          <cell r="D57" t="str">
            <v>GTR</v>
          </cell>
          <cell r="E57" t="str">
            <v>GTR - Columbus, MS</v>
          </cell>
          <cell r="F57">
            <v>970</v>
          </cell>
          <cell r="G57" t="str">
            <v>Mississippi</v>
          </cell>
        </row>
        <row r="58">
          <cell r="C58" t="str">
            <v>Tetco Excl Maben Amory, MS</v>
          </cell>
          <cell r="D58" t="str">
            <v>JAN</v>
          </cell>
          <cell r="E58" t="str">
            <v>JAN - Jackson, MS</v>
          </cell>
          <cell r="F58">
            <v>0</v>
          </cell>
          <cell r="G58" t="str">
            <v>Mississippi</v>
          </cell>
        </row>
        <row r="59">
          <cell r="C59" t="str">
            <v>U.S.N.A.S., MS</v>
          </cell>
          <cell r="D59" t="str">
            <v>MEI</v>
          </cell>
          <cell r="E59" t="str">
            <v>MEI - Meridian, MS</v>
          </cell>
          <cell r="F59">
            <v>0</v>
          </cell>
          <cell r="G59" t="str">
            <v>Mississippi</v>
          </cell>
        </row>
        <row r="60">
          <cell r="C60" t="str">
            <v>Williamsville, MS</v>
          </cell>
          <cell r="D60" t="str">
            <v>GWO</v>
          </cell>
          <cell r="E60" t="str">
            <v>GWO - Greenwood, MS</v>
          </cell>
          <cell r="F60">
            <v>0</v>
          </cell>
          <cell r="G60" t="str">
            <v>Mississippi</v>
          </cell>
        </row>
        <row r="61">
          <cell r="C61" t="str">
            <v>Blacksburg, VA</v>
          </cell>
          <cell r="D61" t="str">
            <v>BCB</v>
          </cell>
          <cell r="E61" t="str">
            <v>BCB - Blacksburg, VA</v>
          </cell>
          <cell r="F61">
            <v>0</v>
          </cell>
          <cell r="G61" t="str">
            <v>Kentucky Mid-States</v>
          </cell>
        </row>
        <row r="62">
          <cell r="C62" t="str">
            <v>Bristol Abingdon, TN VA</v>
          </cell>
          <cell r="D62" t="str">
            <v>TRI</v>
          </cell>
          <cell r="E62" t="str">
            <v>TRI - Tri-City Airport, TN</v>
          </cell>
          <cell r="F62">
            <v>0</v>
          </cell>
          <cell r="G62" t="str">
            <v>Kentucky Mid-States</v>
          </cell>
        </row>
        <row r="63">
          <cell r="C63" t="str">
            <v>Columbia Franklin Mboro, TN</v>
          </cell>
          <cell r="D63" t="str">
            <v>BNA</v>
          </cell>
          <cell r="E63" t="str">
            <v>BNA - Nashville, TN</v>
          </cell>
          <cell r="F63">
            <v>0</v>
          </cell>
          <cell r="G63" t="str">
            <v>Kentucky Mid-States</v>
          </cell>
        </row>
        <row r="64">
          <cell r="C64" t="str">
            <v>Greeneville, TN</v>
          </cell>
          <cell r="D64" t="str">
            <v>TRI</v>
          </cell>
          <cell r="E64" t="str">
            <v>TRI - Tri-City Airport, TN</v>
          </cell>
          <cell r="F64">
            <v>0</v>
          </cell>
          <cell r="G64" t="str">
            <v>Kentucky Mid-States</v>
          </cell>
        </row>
        <row r="65">
          <cell r="C65" t="str">
            <v>Johnson City, TN</v>
          </cell>
          <cell r="D65" t="str">
            <v>TRI</v>
          </cell>
          <cell r="E65" t="str">
            <v>TRI - Tri-City Airport, TN</v>
          </cell>
          <cell r="F65">
            <v>0</v>
          </cell>
          <cell r="G65" t="str">
            <v>Kentucky Mid-States</v>
          </cell>
        </row>
        <row r="66">
          <cell r="C66" t="str">
            <v>Kingsport, TN</v>
          </cell>
          <cell r="D66" t="str">
            <v>TRI</v>
          </cell>
          <cell r="E66" t="str">
            <v>TRI - Tri-City Airport, TN</v>
          </cell>
          <cell r="F66">
            <v>0</v>
          </cell>
          <cell r="G66" t="str">
            <v>Kentucky Mid-States</v>
          </cell>
        </row>
        <row r="67">
          <cell r="C67" t="str">
            <v>Marion, VA</v>
          </cell>
          <cell r="D67" t="str">
            <v>BCB</v>
          </cell>
          <cell r="E67" t="str">
            <v>BCB - Blacksburg, VA</v>
          </cell>
          <cell r="F67">
            <v>0</v>
          </cell>
          <cell r="G67" t="str">
            <v>Kentucky Mid-States</v>
          </cell>
        </row>
        <row r="68">
          <cell r="C68" t="str">
            <v>Maryville, TN</v>
          </cell>
          <cell r="D68" t="str">
            <v>TYS</v>
          </cell>
          <cell r="E68" t="str">
            <v>TYS - Knoxville (McGhee Tyson), TN</v>
          </cell>
          <cell r="F68">
            <v>0</v>
          </cell>
          <cell r="G68" t="str">
            <v>Kentucky Mid-States</v>
          </cell>
        </row>
        <row r="69">
          <cell r="C69" t="str">
            <v>Morristown, TN</v>
          </cell>
          <cell r="D69" t="str">
            <v>TRI</v>
          </cell>
          <cell r="E69" t="str">
            <v>TRI - Tri-City Airport, TN</v>
          </cell>
          <cell r="F69">
            <v>0</v>
          </cell>
          <cell r="G69" t="str">
            <v>Kentucky Mid-States</v>
          </cell>
        </row>
        <row r="70">
          <cell r="C70" t="str">
            <v>Pulaski Dublin, VA</v>
          </cell>
          <cell r="D70" t="str">
            <v>BCB</v>
          </cell>
          <cell r="E70" t="str">
            <v>BCB - Blacksburg, VA</v>
          </cell>
          <cell r="F70">
            <v>0</v>
          </cell>
          <cell r="G70" t="str">
            <v>Kentucky Mid-States</v>
          </cell>
        </row>
        <row r="71">
          <cell r="C71" t="str">
            <v>Radford, VA</v>
          </cell>
          <cell r="D71" t="str">
            <v>BCB</v>
          </cell>
          <cell r="E71" t="str">
            <v>BCB - Blacksburg, VA</v>
          </cell>
          <cell r="F71">
            <v>0</v>
          </cell>
          <cell r="G71" t="str">
            <v>Kentucky Mid-States</v>
          </cell>
        </row>
        <row r="72">
          <cell r="C72" t="str">
            <v>Shelbyville, TN</v>
          </cell>
          <cell r="D72" t="str">
            <v>BNA</v>
          </cell>
          <cell r="E72" t="str">
            <v>BNA - Nashville, TN</v>
          </cell>
          <cell r="F72">
            <v>0</v>
          </cell>
          <cell r="G72" t="str">
            <v>Kentucky Mid-States</v>
          </cell>
        </row>
        <row r="73">
          <cell r="C73" t="str">
            <v>Union City, TN</v>
          </cell>
          <cell r="D73" t="str">
            <v>DYR</v>
          </cell>
          <cell r="E73" t="str">
            <v>DYR - Dyersburg, TN</v>
          </cell>
          <cell r="F73">
            <v>0</v>
          </cell>
          <cell r="G73" t="str">
            <v>Kentucky Mid-States</v>
          </cell>
        </row>
        <row r="74">
          <cell r="C74" t="str">
            <v>Wythville, VA</v>
          </cell>
          <cell r="D74" t="str">
            <v>BCB</v>
          </cell>
          <cell r="E74" t="str">
            <v>BCB - Blacksburg, VA</v>
          </cell>
          <cell r="F74">
            <v>0</v>
          </cell>
          <cell r="G74" t="str">
            <v>Kentucky Mid-States</v>
          </cell>
        </row>
        <row r="75">
          <cell r="C75" t="str">
            <v>LGS-Acadian</v>
          </cell>
          <cell r="D75" t="str">
            <v>MSY</v>
          </cell>
          <cell r="E75" t="str">
            <v>MSY - New Orleans, LA</v>
          </cell>
          <cell r="F75">
            <v>0</v>
          </cell>
          <cell r="G75" t="str">
            <v>Louisiana</v>
          </cell>
        </row>
        <row r="76">
          <cell r="C76" t="str">
            <v>LGS-American Midstream-Ferriday</v>
          </cell>
          <cell r="D76" t="str">
            <v>HEZ</v>
          </cell>
          <cell r="E76" t="str">
            <v>HEZ - Natchez, MS</v>
          </cell>
          <cell r="F76">
            <v>0</v>
          </cell>
          <cell r="G76" t="str">
            <v>Louisiana</v>
          </cell>
        </row>
        <row r="77">
          <cell r="C77" t="str">
            <v>LGS-American Midstream-NonFerriday</v>
          </cell>
          <cell r="D77" t="str">
            <v>AEX</v>
          </cell>
          <cell r="E77" t="str">
            <v>AEX - Pineville, LA</v>
          </cell>
          <cell r="F77">
            <v>0</v>
          </cell>
          <cell r="G77" t="str">
            <v>Louisiana</v>
          </cell>
        </row>
        <row r="78">
          <cell r="C78" t="str">
            <v>LGS-GulfSouth Area 1</v>
          </cell>
          <cell r="D78" t="str">
            <v>ASD</v>
          </cell>
          <cell r="E78" t="str">
            <v>ASD - Slidell, LA</v>
          </cell>
          <cell r="F78">
            <v>0</v>
          </cell>
          <cell r="G78" t="str">
            <v>Louisiana</v>
          </cell>
        </row>
        <row r="79">
          <cell r="C79" t="str">
            <v>LGS-GulfSouth Area 2</v>
          </cell>
          <cell r="D79" t="str">
            <v>ASD</v>
          </cell>
          <cell r="E79" t="str">
            <v>ASD - Slidell, LA</v>
          </cell>
          <cell r="F79">
            <v>0</v>
          </cell>
          <cell r="G79" t="str">
            <v>Louisiana</v>
          </cell>
        </row>
        <row r="80">
          <cell r="C80" t="str">
            <v>LGS-GulfSouth Area 3</v>
          </cell>
          <cell r="D80" t="str">
            <v>MSY</v>
          </cell>
          <cell r="E80" t="str">
            <v>MSY - New Orleans, LA</v>
          </cell>
          <cell r="F80">
            <v>0</v>
          </cell>
          <cell r="G80" t="str">
            <v>Louisiana</v>
          </cell>
        </row>
        <row r="81">
          <cell r="C81" t="str">
            <v>LGS-GulfSouth Area 4</v>
          </cell>
          <cell r="D81" t="str">
            <v>ASD</v>
          </cell>
          <cell r="E81" t="str">
            <v>ASD - Slidell, LA</v>
          </cell>
          <cell r="F81">
            <v>0</v>
          </cell>
          <cell r="G81" t="str">
            <v>Louisiana</v>
          </cell>
        </row>
        <row r="82">
          <cell r="C82" t="str">
            <v>LGS-GulfSouth Area 7</v>
          </cell>
          <cell r="D82" t="str">
            <v>MLU</v>
          </cell>
          <cell r="E82" t="str">
            <v>MLU - Monroe, LA</v>
          </cell>
          <cell r="F82">
            <v>0</v>
          </cell>
          <cell r="G82" t="str">
            <v>Louisiana</v>
          </cell>
        </row>
        <row r="83">
          <cell r="C83" t="str">
            <v>LGS-Monroe</v>
          </cell>
          <cell r="D83" t="str">
            <v>MLU</v>
          </cell>
          <cell r="E83" t="str">
            <v>MLU - Monroe, LA</v>
          </cell>
          <cell r="F83">
            <v>0</v>
          </cell>
          <cell r="G83" t="str">
            <v>Louisiana</v>
          </cell>
        </row>
        <row r="84">
          <cell r="C84" t="str">
            <v>LGS-SONAT</v>
          </cell>
          <cell r="D84" t="str">
            <v>MSY</v>
          </cell>
          <cell r="E84" t="str">
            <v>MSY - New Orleans, LA</v>
          </cell>
          <cell r="F84">
            <v>0</v>
          </cell>
          <cell r="G84" t="str">
            <v>Louisiana</v>
          </cell>
        </row>
        <row r="85">
          <cell r="C85" t="str">
            <v>LGS-Tennessee</v>
          </cell>
          <cell r="D85" t="str">
            <v>MLU</v>
          </cell>
          <cell r="E85" t="str">
            <v>MLU - Monroe, LA</v>
          </cell>
          <cell r="F85">
            <v>0</v>
          </cell>
          <cell r="G85" t="str">
            <v>Louisiana</v>
          </cell>
        </row>
        <row r="86">
          <cell r="C86" t="str">
            <v>LGS-Texas Gas</v>
          </cell>
          <cell r="D86" t="str">
            <v>MLU</v>
          </cell>
          <cell r="E86" t="str">
            <v>MLU - Monroe, LA</v>
          </cell>
          <cell r="F86">
            <v>0</v>
          </cell>
          <cell r="G86" t="str">
            <v>Louisiana</v>
          </cell>
        </row>
        <row r="87">
          <cell r="C87" t="str">
            <v>LGS-TLGP</v>
          </cell>
          <cell r="D87" t="str">
            <v>MSY</v>
          </cell>
          <cell r="E87" t="str">
            <v>MSY - New Orleans, LA</v>
          </cell>
          <cell r="F87">
            <v>0</v>
          </cell>
          <cell r="G87" t="str">
            <v>Louisiana</v>
          </cell>
        </row>
        <row r="88">
          <cell r="C88" t="str">
            <v>LGS-Trunkline</v>
          </cell>
          <cell r="D88" t="str">
            <v>MLU</v>
          </cell>
          <cell r="E88" t="str">
            <v>MLU - Monroe, LA</v>
          </cell>
          <cell r="F88">
            <v>0</v>
          </cell>
          <cell r="G88" t="str">
            <v>Louisiana</v>
          </cell>
        </row>
        <row r="89">
          <cell r="C89" t="str">
            <v>TransLA-Acadian</v>
          </cell>
          <cell r="D89" t="str">
            <v>MSY</v>
          </cell>
          <cell r="E89" t="str">
            <v>MSY - New Orleans, LA</v>
          </cell>
          <cell r="F89">
            <v>0</v>
          </cell>
          <cell r="G89" t="str">
            <v>Louisiana</v>
          </cell>
        </row>
        <row r="90">
          <cell r="C90" t="str">
            <v>TransLA-CrossTex</v>
          </cell>
          <cell r="D90" t="str">
            <v>LFT</v>
          </cell>
          <cell r="E90" t="str">
            <v>LFT - Lafayette, LA</v>
          </cell>
          <cell r="F90">
            <v>0</v>
          </cell>
          <cell r="G90" t="str">
            <v>Louisiana</v>
          </cell>
        </row>
        <row r="91">
          <cell r="C91" t="str">
            <v>TransLA-American Midstream</v>
          </cell>
          <cell r="D91" t="str">
            <v>AEX</v>
          </cell>
          <cell r="E91" t="str">
            <v>AEX - Pineville, LA</v>
          </cell>
          <cell r="F91">
            <v>0</v>
          </cell>
          <cell r="G91" t="str">
            <v>Louisiana</v>
          </cell>
        </row>
        <row r="92">
          <cell r="C92" t="str">
            <v>TransLA-GulfSouth-noMany</v>
          </cell>
          <cell r="D92" t="str">
            <v>LFT</v>
          </cell>
          <cell r="E92" t="str">
            <v>LFT - Lafayette, LA</v>
          </cell>
          <cell r="F92">
            <v>0</v>
          </cell>
          <cell r="G92" t="str">
            <v>Louisiana</v>
          </cell>
        </row>
        <row r="93">
          <cell r="C93" t="str">
            <v>TransLA-GulfSouth-Sabine</v>
          </cell>
          <cell r="D93" t="str">
            <v>POE</v>
          </cell>
          <cell r="E93" t="str">
            <v>POE - Natchitoches, LA</v>
          </cell>
          <cell r="F93">
            <v>0</v>
          </cell>
          <cell r="G93" t="str">
            <v>Louisiana</v>
          </cell>
        </row>
        <row r="94">
          <cell r="C94" t="str">
            <v>TransLA-SONAT</v>
          </cell>
          <cell r="D94" t="str">
            <v>LFT</v>
          </cell>
          <cell r="E94" t="str">
            <v>LFT - Lafayette, LA</v>
          </cell>
          <cell r="F94">
            <v>0</v>
          </cell>
          <cell r="G94" t="str">
            <v>Louisiana</v>
          </cell>
        </row>
        <row r="95">
          <cell r="C95" t="str">
            <v>TransLA-Tennessee-ZoneL</v>
          </cell>
          <cell r="D95" t="str">
            <v>AEX</v>
          </cell>
          <cell r="E95" t="str">
            <v>AEX - Pineville, LA</v>
          </cell>
          <cell r="F95">
            <v>0</v>
          </cell>
          <cell r="G95" t="str">
            <v>Louisiana</v>
          </cell>
        </row>
        <row r="96">
          <cell r="C96" t="str">
            <v>TransLA-Tennessee-ZoneO</v>
          </cell>
          <cell r="D96" t="str">
            <v>POE</v>
          </cell>
          <cell r="E96" t="str">
            <v>POE - Natchitoches, LA</v>
          </cell>
          <cell r="F96">
            <v>0</v>
          </cell>
          <cell r="G96" t="str">
            <v>Louisiana</v>
          </cell>
        </row>
        <row r="97">
          <cell r="C97" t="str">
            <v>TransLA-TexasGas</v>
          </cell>
          <cell r="D97" t="str">
            <v>MSY</v>
          </cell>
          <cell r="E97" t="str">
            <v>MSY - New Orleans, LA</v>
          </cell>
          <cell r="F97">
            <v>0</v>
          </cell>
          <cell r="G97" t="str">
            <v>Louisiana</v>
          </cell>
        </row>
        <row r="98">
          <cell r="C98" t="str">
            <v>Mid-Tex</v>
          </cell>
          <cell r="D98" t="str">
            <v>DFW</v>
          </cell>
          <cell r="E98" t="str">
            <v>DFW - Dallas, TX</v>
          </cell>
          <cell r="F98">
            <v>0</v>
          </cell>
          <cell r="G98" t="str">
            <v>Mid-Tex</v>
          </cell>
        </row>
        <row r="99">
          <cell r="C99" t="str">
            <v>Amarillo - Excl Sales, TX</v>
          </cell>
          <cell r="D99" t="str">
            <v>AMA</v>
          </cell>
          <cell r="E99" t="str">
            <v>AMA - Amarillo, TX</v>
          </cell>
          <cell r="F99">
            <v>0</v>
          </cell>
          <cell r="G99" t="str">
            <v>West Texas</v>
          </cell>
        </row>
        <row r="100">
          <cell r="C100" t="str">
            <v>Amarillo - Incl Sales, TX</v>
          </cell>
          <cell r="D100" t="str">
            <v>AMA</v>
          </cell>
          <cell r="E100" t="str">
            <v>AMA - Amarillo, TX</v>
          </cell>
          <cell r="F100">
            <v>0</v>
          </cell>
          <cell r="G100" t="str">
            <v>West Texas</v>
          </cell>
        </row>
        <row r="101">
          <cell r="C101" t="str">
            <v>City of Odessa, TX</v>
          </cell>
          <cell r="D101" t="str">
            <v>MAF</v>
          </cell>
          <cell r="E101" t="str">
            <v>MAF - Midland, TX</v>
          </cell>
          <cell r="F101">
            <v>0</v>
          </cell>
          <cell r="G101" t="str">
            <v>West Texas</v>
          </cell>
        </row>
        <row r="102">
          <cell r="C102" t="str">
            <v>El Paso Non Tri Non Bushland, TX</v>
          </cell>
          <cell r="D102" t="str">
            <v>LBB</v>
          </cell>
          <cell r="E102" t="str">
            <v>LBB - Lubbock, TX</v>
          </cell>
          <cell r="F102">
            <v>0</v>
          </cell>
          <cell r="G102" t="str">
            <v>West Texas</v>
          </cell>
        </row>
        <row r="103">
          <cell r="C103" t="str">
            <v>Lubbock - Excl Sales, TX</v>
          </cell>
          <cell r="D103" t="str">
            <v>LBB</v>
          </cell>
          <cell r="E103" t="str">
            <v>LBB - Lubbock, TX</v>
          </cell>
          <cell r="F103">
            <v>0</v>
          </cell>
          <cell r="G103" t="str">
            <v>West Texas</v>
          </cell>
        </row>
        <row r="104">
          <cell r="C104" t="str">
            <v>Lubbock - Incl Sales, TX</v>
          </cell>
          <cell r="D104" t="str">
            <v>LBB</v>
          </cell>
          <cell r="E104" t="str">
            <v>LBB - Lubbock, TX</v>
          </cell>
          <cell r="F104">
            <v>0</v>
          </cell>
          <cell r="G104" t="str">
            <v>West Texas</v>
          </cell>
        </row>
        <row r="105">
          <cell r="C105" t="str">
            <v>Midland, TX</v>
          </cell>
          <cell r="D105" t="str">
            <v>MAF</v>
          </cell>
          <cell r="E105" t="str">
            <v>MAF - Midland, TX</v>
          </cell>
          <cell r="F105">
            <v>0</v>
          </cell>
          <cell r="G105" t="str">
            <v>West Texas</v>
          </cell>
        </row>
        <row r="106">
          <cell r="C106" t="str">
            <v>Northern Natural, TX</v>
          </cell>
          <cell r="D106" t="str">
            <v>LBB</v>
          </cell>
          <cell r="E106" t="str">
            <v>LBB - Lubbock, TX</v>
          </cell>
          <cell r="F106">
            <v>0</v>
          </cell>
          <cell r="G106" t="str">
            <v>West Texas</v>
          </cell>
        </row>
        <row r="107">
          <cell r="C107" t="str">
            <v>NT Amarillo, TX</v>
          </cell>
          <cell r="D107" t="str">
            <v>AMA</v>
          </cell>
          <cell r="E107" t="str">
            <v>AMA - Amarillo, TX</v>
          </cell>
          <cell r="F107">
            <v>0</v>
          </cell>
          <cell r="G107" t="str">
            <v>West Texas</v>
          </cell>
        </row>
        <row r="108">
          <cell r="C108" t="str">
            <v>NT Lubbock, TX</v>
          </cell>
          <cell r="D108" t="str">
            <v>LBB</v>
          </cell>
          <cell r="E108" t="str">
            <v>LBB - Lubbock, TX</v>
          </cell>
          <cell r="F108">
            <v>0</v>
          </cell>
          <cell r="G108" t="str">
            <v>West Texas</v>
          </cell>
        </row>
        <row r="109">
          <cell r="C109" t="str">
            <v>NT Midland, TX</v>
          </cell>
          <cell r="D109" t="str">
            <v>MAF</v>
          </cell>
          <cell r="E109" t="str">
            <v>MAF - Midland, TX</v>
          </cell>
          <cell r="F109">
            <v>0</v>
          </cell>
          <cell r="G109" t="str">
            <v>West Texas</v>
          </cell>
        </row>
        <row r="110">
          <cell r="C110" t="str">
            <v>Triangle - Excl Sales, TX</v>
          </cell>
          <cell r="D110" t="str">
            <v>LBB</v>
          </cell>
          <cell r="E110" t="str">
            <v>LBB - Lubbock, TX</v>
          </cell>
          <cell r="F110">
            <v>0</v>
          </cell>
          <cell r="G110" t="str">
            <v>West Texas</v>
          </cell>
        </row>
        <row r="111">
          <cell r="C111" t="str">
            <v>Triangle - Incl Sales, TX</v>
          </cell>
          <cell r="D111" t="str">
            <v>LBB</v>
          </cell>
          <cell r="E111" t="str">
            <v>LBB - Lubbock, TX</v>
          </cell>
          <cell r="F111">
            <v>0</v>
          </cell>
          <cell r="G111" t="str">
            <v>West Texas</v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3">
          <cell r="AG3" t="str">
            <v>ANR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Normal="100" workbookViewId="0">
      <selection activeCell="B14" sqref="B14"/>
    </sheetView>
  </sheetViews>
  <sheetFormatPr defaultRowHeight="13.2" x14ac:dyDescent="0.25"/>
  <cols>
    <col min="1" max="1" width="24.6640625" customWidth="1"/>
    <col min="2" max="2" width="14" bestFit="1" customWidth="1"/>
    <col min="3" max="3" width="11.33203125" bestFit="1" customWidth="1"/>
    <col min="4" max="4" width="12.33203125" bestFit="1" customWidth="1"/>
    <col min="5" max="5" width="12.109375" bestFit="1" customWidth="1"/>
    <col min="6" max="6" width="12.33203125" bestFit="1" customWidth="1"/>
    <col min="7" max="7" width="11.109375" bestFit="1" customWidth="1"/>
    <col min="8" max="8" width="12.6640625" bestFit="1" customWidth="1"/>
    <col min="9" max="9" width="10.5546875" customWidth="1"/>
    <col min="10" max="10" width="13" customWidth="1"/>
    <col min="11" max="11" width="10.109375" bestFit="1" customWidth="1"/>
    <col min="12" max="12" width="14.44140625" bestFit="1" customWidth="1"/>
    <col min="13" max="13" width="9.88671875" bestFit="1" customWidth="1"/>
    <col min="14" max="14" width="12.33203125" bestFit="1" customWidth="1"/>
    <col min="15" max="18" width="12.109375" bestFit="1" customWidth="1"/>
    <col min="19" max="19" width="11.109375" bestFit="1" customWidth="1"/>
  </cols>
  <sheetData>
    <row r="1" spans="1:22" ht="17.399999999999999" x14ac:dyDescent="0.3">
      <c r="A1" s="1" t="s">
        <v>10</v>
      </c>
      <c r="D1" s="17"/>
      <c r="E1" s="48"/>
    </row>
    <row r="2" spans="1:22" ht="17.399999999999999" x14ac:dyDescent="0.3">
      <c r="A2" s="43" t="s">
        <v>96</v>
      </c>
      <c r="B2" s="20"/>
      <c r="C2" s="20"/>
    </row>
    <row r="3" spans="1:22" ht="17.399999999999999" x14ac:dyDescent="0.3">
      <c r="A3" s="1" t="s">
        <v>122</v>
      </c>
      <c r="E3" s="19"/>
      <c r="F3" s="19"/>
      <c r="G3" s="19"/>
      <c r="H3" s="19"/>
      <c r="I3" s="19"/>
    </row>
    <row r="4" spans="1:22" ht="17.399999999999999" x14ac:dyDescent="0.3">
      <c r="A4" s="1" t="s">
        <v>0</v>
      </c>
      <c r="C4" s="17"/>
      <c r="D4" s="24"/>
      <c r="E4" s="19"/>
      <c r="F4" s="19"/>
      <c r="G4" s="19"/>
      <c r="H4" s="19"/>
      <c r="I4" s="19"/>
    </row>
    <row r="5" spans="1:22" ht="17.399999999999999" x14ac:dyDescent="0.3">
      <c r="A5" s="13">
        <v>43308</v>
      </c>
      <c r="B5" s="18"/>
    </row>
    <row r="6" spans="1:22" ht="17.399999999999999" x14ac:dyDescent="0.3">
      <c r="A6" s="50"/>
      <c r="B6" s="53"/>
      <c r="D6" s="53"/>
      <c r="F6" s="53"/>
      <c r="H6" s="53"/>
      <c r="J6" s="53"/>
    </row>
    <row r="7" spans="1:22" ht="15.6" x14ac:dyDescent="0.3">
      <c r="H7" s="14"/>
      <c r="J7" s="17"/>
    </row>
    <row r="8" spans="1:22" ht="15.6" x14ac:dyDescent="0.3">
      <c r="A8" s="9" t="s">
        <v>3</v>
      </c>
      <c r="B8" s="2"/>
      <c r="C8" s="4">
        <v>30</v>
      </c>
      <c r="D8" s="8"/>
      <c r="E8" s="4">
        <v>31</v>
      </c>
      <c r="F8" s="8"/>
      <c r="G8" s="4">
        <v>31</v>
      </c>
      <c r="H8" s="8"/>
      <c r="I8" s="4">
        <v>28</v>
      </c>
      <c r="J8" s="8"/>
      <c r="K8" s="4">
        <v>31</v>
      </c>
      <c r="L8" s="4">
        <f>+C8+E8+G8+I8+K8</f>
        <v>151</v>
      </c>
    </row>
    <row r="9" spans="1:22" ht="17.399999999999999" x14ac:dyDescent="0.3">
      <c r="A9" s="10" t="s">
        <v>4</v>
      </c>
      <c r="B9" s="164">
        <v>43405</v>
      </c>
      <c r="C9" s="163"/>
      <c r="D9" s="162">
        <v>43435</v>
      </c>
      <c r="E9" s="163"/>
      <c r="F9" s="165">
        <v>43466</v>
      </c>
      <c r="G9" s="166"/>
      <c r="H9" s="162">
        <v>43497</v>
      </c>
      <c r="I9" s="163"/>
      <c r="J9" s="162">
        <v>43525</v>
      </c>
      <c r="K9" s="163"/>
      <c r="L9" s="42" t="s">
        <v>97</v>
      </c>
    </row>
    <row r="10" spans="1:22" x14ac:dyDescent="0.25">
      <c r="A10" s="3"/>
      <c r="B10" s="6" t="s">
        <v>1</v>
      </c>
      <c r="C10" s="7" t="s">
        <v>2</v>
      </c>
      <c r="D10" s="5" t="s">
        <v>1</v>
      </c>
      <c r="E10" s="7" t="s">
        <v>2</v>
      </c>
      <c r="F10" s="5" t="s">
        <v>1</v>
      </c>
      <c r="G10" s="7" t="s">
        <v>2</v>
      </c>
      <c r="H10" s="5" t="s">
        <v>1</v>
      </c>
      <c r="I10" s="7" t="s">
        <v>2</v>
      </c>
      <c r="J10" s="5" t="s">
        <v>1</v>
      </c>
      <c r="K10" s="7" t="s">
        <v>2</v>
      </c>
      <c r="L10" s="7"/>
    </row>
    <row r="11" spans="1:22" x14ac:dyDescent="0.25">
      <c r="M11" s="21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5">
      <c r="A12" s="29" t="s">
        <v>5</v>
      </c>
      <c r="B12" s="27">
        <f>+C12*C8</f>
        <v>252960</v>
      </c>
      <c r="C12" s="27">
        <v>8432</v>
      </c>
      <c r="D12" s="27">
        <f>+E12*E8</f>
        <v>431613</v>
      </c>
      <c r="E12" s="29">
        <v>13923</v>
      </c>
      <c r="F12" s="27">
        <f>+G12*G8</f>
        <v>511934</v>
      </c>
      <c r="G12" s="28">
        <v>16514</v>
      </c>
      <c r="H12" s="27">
        <f>+I12*I8</f>
        <v>405328</v>
      </c>
      <c r="I12" s="29">
        <v>14476</v>
      </c>
      <c r="J12" s="27">
        <f>+K12*K8</f>
        <v>297042</v>
      </c>
      <c r="K12" s="28">
        <v>9582</v>
      </c>
      <c r="L12" s="28">
        <f>+B12+D12+F12+H12+J12</f>
        <v>1898877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3" customFormat="1" x14ac:dyDescent="0.25">
      <c r="A14" s="33" t="s">
        <v>92</v>
      </c>
      <c r="B14" s="220">
        <f>+C14*C8</f>
        <v>90390</v>
      </c>
      <c r="C14" s="221">
        <f>+C33</f>
        <v>3013</v>
      </c>
      <c r="D14" s="220">
        <f>+E14*E8</f>
        <v>180761</v>
      </c>
      <c r="E14" s="221">
        <f>+D33</f>
        <v>5831</v>
      </c>
      <c r="F14" s="221">
        <f>+G14*G8</f>
        <v>225959</v>
      </c>
      <c r="G14" s="221">
        <f>+E33</f>
        <v>7289</v>
      </c>
      <c r="H14" s="221">
        <f>+I14*I8</f>
        <v>180768</v>
      </c>
      <c r="I14" s="221">
        <f>+F33</f>
        <v>6456</v>
      </c>
      <c r="J14" s="221">
        <f>+K14*K8</f>
        <v>135594</v>
      </c>
      <c r="K14" s="221">
        <f>+G33</f>
        <v>4374</v>
      </c>
      <c r="L14" s="220">
        <f>+B14+D14+F14+H14+J14</f>
        <v>813472</v>
      </c>
    </row>
    <row r="15" spans="1:22" s="20" customFormat="1" x14ac:dyDescent="0.25">
      <c r="A15" s="33" t="s">
        <v>85</v>
      </c>
      <c r="B15" s="220">
        <f>+C15*C8</f>
        <v>73260</v>
      </c>
      <c r="C15" s="220">
        <f>+$C45</f>
        <v>2442</v>
      </c>
      <c r="D15" s="220">
        <f>+E15*E8</f>
        <v>75702</v>
      </c>
      <c r="E15" s="220">
        <f>+$C45</f>
        <v>2442</v>
      </c>
      <c r="F15" s="220">
        <f>+G15*G8</f>
        <v>75702</v>
      </c>
      <c r="G15" s="220">
        <f>+$C45</f>
        <v>2442</v>
      </c>
      <c r="H15" s="220">
        <f>+I15*I8</f>
        <v>68376</v>
      </c>
      <c r="I15" s="220">
        <f>+$C45</f>
        <v>2442</v>
      </c>
      <c r="J15" s="220">
        <f>+K15*K8</f>
        <v>75702</v>
      </c>
      <c r="K15" s="220">
        <f>+$C45</f>
        <v>2442</v>
      </c>
      <c r="L15" s="220">
        <f>+B15+D15+F15+H15+J15</f>
        <v>368742</v>
      </c>
      <c r="N15" s="25"/>
      <c r="O15" s="25"/>
      <c r="P15" s="25"/>
      <c r="Q15" s="25"/>
      <c r="R15" s="25"/>
      <c r="S15" s="24"/>
    </row>
    <row r="16" spans="1:22" s="20" customFormat="1" x14ac:dyDescent="0.25">
      <c r="A16" s="40" t="s">
        <v>93</v>
      </c>
      <c r="B16" s="222">
        <f>SUM(B14:B15)</f>
        <v>163650</v>
      </c>
      <c r="C16" s="223">
        <f t="shared" ref="C16:L16" si="0">SUM(C14:C15)</f>
        <v>5455</v>
      </c>
      <c r="D16" s="224">
        <f t="shared" si="0"/>
        <v>256463</v>
      </c>
      <c r="E16" s="224">
        <f t="shared" si="0"/>
        <v>8273</v>
      </c>
      <c r="F16" s="222">
        <f t="shared" si="0"/>
        <v>301661</v>
      </c>
      <c r="G16" s="223">
        <f t="shared" si="0"/>
        <v>9731</v>
      </c>
      <c r="H16" s="224">
        <f t="shared" si="0"/>
        <v>249144</v>
      </c>
      <c r="I16" s="224">
        <f t="shared" si="0"/>
        <v>8898</v>
      </c>
      <c r="J16" s="222">
        <f t="shared" si="0"/>
        <v>211296</v>
      </c>
      <c r="K16" s="223">
        <f t="shared" si="0"/>
        <v>6816</v>
      </c>
      <c r="L16" s="223">
        <f t="shared" si="0"/>
        <v>1182214</v>
      </c>
      <c r="N16" s="25"/>
      <c r="O16" s="25"/>
      <c r="P16" s="25"/>
      <c r="Q16" s="25"/>
      <c r="R16" s="25"/>
      <c r="S16" s="24"/>
    </row>
    <row r="17" spans="1:22" s="20" customFormat="1" x14ac:dyDescent="0.25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N17" s="25"/>
      <c r="O17" s="25"/>
      <c r="P17" s="25"/>
      <c r="Q17" s="25"/>
      <c r="R17" s="25"/>
      <c r="S17" s="24"/>
    </row>
    <row r="18" spans="1:22" x14ac:dyDescent="0.25"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26" t="s">
        <v>108</v>
      </c>
      <c r="B19" s="27">
        <f>+B12-B14-B15</f>
        <v>89310</v>
      </c>
      <c r="C19" s="28">
        <f>+B19/C8</f>
        <v>2977</v>
      </c>
      <c r="D19" s="29">
        <f>+D12-D14-D15</f>
        <v>175150</v>
      </c>
      <c r="E19" s="28">
        <f>+D19/E8</f>
        <v>5650</v>
      </c>
      <c r="F19" s="29">
        <f>+F12-F14-F15</f>
        <v>210273</v>
      </c>
      <c r="G19" s="28">
        <f>+F19/G8</f>
        <v>6783</v>
      </c>
      <c r="H19" s="29">
        <f>+H12-H14-H15</f>
        <v>156184</v>
      </c>
      <c r="I19" s="28">
        <f>+H19/I8</f>
        <v>5578</v>
      </c>
      <c r="J19" s="29">
        <f>+J12-J14-J15</f>
        <v>85746</v>
      </c>
      <c r="K19" s="28">
        <f>+J19/K8</f>
        <v>2766</v>
      </c>
      <c r="L19" s="30">
        <f>+B19+D19+F19+H19+J19</f>
        <v>716663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47" customFormat="1" ht="15" x14ac:dyDescent="0.25">
      <c r="A21" s="11" t="s">
        <v>109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s="47" customFormat="1" ht="15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B24" s="41" t="s">
        <v>94</v>
      </c>
      <c r="C24" s="12" t="s">
        <v>95</v>
      </c>
      <c r="D24" s="12"/>
      <c r="E24" s="12"/>
      <c r="F24" s="12"/>
      <c r="G24" s="12"/>
      <c r="H24" s="12"/>
      <c r="I24" s="12"/>
      <c r="J24" s="12"/>
      <c r="K24" s="12"/>
      <c r="L24" s="12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12" t="s">
        <v>7</v>
      </c>
      <c r="B25" s="12">
        <f>753859+150000</f>
        <v>903859</v>
      </c>
      <c r="C25" s="31">
        <v>19784</v>
      </c>
      <c r="D25" s="12"/>
      <c r="E25" s="12"/>
      <c r="F25" s="12"/>
      <c r="G25" s="12"/>
      <c r="H25" s="12"/>
      <c r="I25" s="12"/>
      <c r="J25" s="12"/>
      <c r="K25" s="12"/>
      <c r="L25" s="12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12" t="s">
        <v>8</v>
      </c>
      <c r="B26" s="12">
        <v>409679</v>
      </c>
      <c r="C26" s="31">
        <v>2914</v>
      </c>
      <c r="D26" s="12"/>
      <c r="E26" s="12"/>
      <c r="F26" s="12"/>
      <c r="G26" s="12"/>
      <c r="H26" s="12"/>
      <c r="I26" s="12"/>
      <c r="J26" s="12"/>
      <c r="K26" s="12"/>
      <c r="L26" s="12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12"/>
      <c r="B28" s="12"/>
      <c r="C28" s="31"/>
      <c r="D28" s="12"/>
      <c r="E28" s="12"/>
      <c r="F28" s="12"/>
      <c r="G28" s="12"/>
      <c r="H28" s="12"/>
      <c r="I28" s="12"/>
      <c r="J28" s="12"/>
      <c r="K28" s="12"/>
      <c r="L28" s="12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12"/>
      <c r="B29" s="52" t="s">
        <v>100</v>
      </c>
      <c r="C29" s="52" t="s">
        <v>101</v>
      </c>
      <c r="D29" s="52" t="s">
        <v>103</v>
      </c>
      <c r="E29" s="52" t="s">
        <v>104</v>
      </c>
      <c r="F29" s="52" t="s">
        <v>102</v>
      </c>
      <c r="G29" s="52" t="s">
        <v>105</v>
      </c>
      <c r="H29" s="12" t="s">
        <v>90</v>
      </c>
      <c r="I29" s="12"/>
      <c r="J29" s="12"/>
      <c r="K29" s="12"/>
      <c r="L29" s="12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39" t="s">
        <v>89</v>
      </c>
      <c r="B30" s="35">
        <v>0.95</v>
      </c>
      <c r="C30" s="36">
        <v>0.85</v>
      </c>
      <c r="D30" s="36">
        <v>0.65</v>
      </c>
      <c r="E30" s="36">
        <v>0.4</v>
      </c>
      <c r="F30" s="36">
        <v>0.2</v>
      </c>
      <c r="G30" s="36">
        <v>0.05</v>
      </c>
      <c r="H30" s="12"/>
      <c r="I30" s="12"/>
      <c r="J30" s="12"/>
      <c r="K30" s="12"/>
      <c r="L30" s="12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12"/>
      <c r="B31" s="51">
        <f>B25*B30</f>
        <v>858666.04999999993</v>
      </c>
      <c r="C31" s="12">
        <f>+B25*C30</f>
        <v>768280.15</v>
      </c>
      <c r="D31" s="37">
        <f>+B25*D30</f>
        <v>587508.35</v>
      </c>
      <c r="E31" s="37">
        <f>+B25*E30</f>
        <v>361543.60000000003</v>
      </c>
      <c r="F31" s="12">
        <f>+B25*F30</f>
        <v>180771.80000000002</v>
      </c>
      <c r="G31" s="37">
        <f>+G30*B25</f>
        <v>45192.950000000004</v>
      </c>
      <c r="H31" s="12"/>
      <c r="I31" s="12"/>
      <c r="J31" s="12"/>
      <c r="K31" s="12"/>
      <c r="L31" s="12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12" t="s">
        <v>87</v>
      </c>
      <c r="B32" s="12"/>
      <c r="C32" s="12">
        <f>+B31-C31</f>
        <v>90385.899999999907</v>
      </c>
      <c r="D32" s="12">
        <f>+C31-D31</f>
        <v>180771.80000000005</v>
      </c>
      <c r="E32" s="12">
        <f>+D31-E31</f>
        <v>225964.74999999994</v>
      </c>
      <c r="F32" s="12">
        <f>+E31-F31</f>
        <v>180771.80000000002</v>
      </c>
      <c r="G32" s="12">
        <f>+F31-G31</f>
        <v>135578.85</v>
      </c>
      <c r="H32" s="12">
        <f>SUM(C32:G32)</f>
        <v>813473.09999999986</v>
      </c>
      <c r="I32" s="12"/>
      <c r="J32" s="12"/>
      <c r="K32" s="12"/>
      <c r="L32" s="12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12" t="s">
        <v>88</v>
      </c>
      <c r="B33" s="12"/>
      <c r="C33" s="12">
        <f>ROUND(+C32/C8,0)</f>
        <v>3013</v>
      </c>
      <c r="D33" s="12">
        <f>ROUND(+D32/E8,0)</f>
        <v>5831</v>
      </c>
      <c r="E33" s="12">
        <f>ROUND(+E32/G8,0)</f>
        <v>7289</v>
      </c>
      <c r="F33" s="12">
        <f>ROUND(+F32/I8,0)</f>
        <v>6456</v>
      </c>
      <c r="G33" s="12">
        <f>ROUND(+G32/K8,0)</f>
        <v>4374</v>
      </c>
      <c r="H33" s="12"/>
      <c r="I33" s="12"/>
      <c r="J33" s="12"/>
      <c r="K33" s="12"/>
      <c r="L33" s="12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16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1"/>
      <c r="B35" s="35"/>
      <c r="C35" s="36"/>
      <c r="D35" s="36"/>
      <c r="E35" s="36"/>
      <c r="F35" s="36"/>
      <c r="G35" s="36"/>
      <c r="H35" s="21"/>
      <c r="I35" s="21"/>
      <c r="J35" s="12"/>
      <c r="K35" s="12"/>
      <c r="L35" s="12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1"/>
      <c r="B36" s="31"/>
      <c r="C36" s="31"/>
      <c r="D36" s="21"/>
      <c r="E36" s="31"/>
      <c r="F36" s="21"/>
      <c r="G36" s="31"/>
      <c r="H36" s="33"/>
      <c r="I36" s="33"/>
      <c r="J36" s="12"/>
      <c r="K36" s="12"/>
      <c r="L36" s="12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1"/>
      <c r="B37" s="49">
        <v>0.95</v>
      </c>
      <c r="C37" s="49">
        <f>+C38/$B26</f>
        <v>0.77117694585272856</v>
      </c>
      <c r="D37" s="49">
        <f>+D38/$B26</f>
        <v>0.58639324934888049</v>
      </c>
      <c r="E37" s="49">
        <f>+E38/$B26</f>
        <v>0.4016095528450323</v>
      </c>
      <c r="F37" s="49">
        <f>+F38/$B26</f>
        <v>0.23470814955123401</v>
      </c>
      <c r="G37" s="49">
        <f>+G38/$B26</f>
        <v>4.9924453047385881E-2</v>
      </c>
      <c r="H37" s="21"/>
      <c r="I37" s="21"/>
      <c r="J37" s="11"/>
      <c r="K37" s="11"/>
      <c r="L37" s="11"/>
    </row>
    <row r="38" spans="1:22" s="20" customFormat="1" x14ac:dyDescent="0.25">
      <c r="A38" s="16" t="s">
        <v>86</v>
      </c>
      <c r="B38" s="54">
        <f>ROUND(B26*B37,0)</f>
        <v>389195</v>
      </c>
      <c r="C38" s="15">
        <f>+B38-C39</f>
        <v>315935</v>
      </c>
      <c r="D38" s="15">
        <f t="shared" ref="D38:G38" si="1">+C38-D39</f>
        <v>240233</v>
      </c>
      <c r="E38" s="15">
        <f t="shared" si="1"/>
        <v>164531</v>
      </c>
      <c r="F38" s="15">
        <f t="shared" si="1"/>
        <v>96155</v>
      </c>
      <c r="G38" s="15">
        <f t="shared" si="1"/>
        <v>20453</v>
      </c>
      <c r="H38" s="11"/>
      <c r="I38" s="11"/>
      <c r="J38" s="21"/>
      <c r="K38" s="21"/>
      <c r="L38" s="21"/>
    </row>
    <row r="39" spans="1:22" s="20" customFormat="1" x14ac:dyDescent="0.25">
      <c r="A39"/>
      <c r="B39"/>
      <c r="C39" s="21">
        <f>C40*C8</f>
        <v>73260</v>
      </c>
      <c r="D39" s="21">
        <f>D40*E8</f>
        <v>75702</v>
      </c>
      <c r="E39" s="21">
        <f>E40*G8</f>
        <v>75702</v>
      </c>
      <c r="F39" s="21">
        <f>F40*I8</f>
        <v>68376</v>
      </c>
      <c r="G39" s="21">
        <f>G40*K8</f>
        <v>75702</v>
      </c>
      <c r="H39" s="11">
        <f>SUM(C39:G39)</f>
        <v>368742</v>
      </c>
      <c r="I39" s="11"/>
      <c r="J39" s="33"/>
      <c r="K39" s="33"/>
      <c r="L39" s="33"/>
      <c r="M39" s="23"/>
    </row>
    <row r="40" spans="1:22" s="20" customFormat="1" x14ac:dyDescent="0.25">
      <c r="A40" s="11"/>
      <c r="B40" s="34" t="s">
        <v>91</v>
      </c>
      <c r="C40" s="21">
        <f>+$C45</f>
        <v>2442</v>
      </c>
      <c r="D40" s="21">
        <f>+$C45</f>
        <v>2442</v>
      </c>
      <c r="E40" s="21">
        <f>+$C45</f>
        <v>2442</v>
      </c>
      <c r="F40" s="21">
        <f>+$C45</f>
        <v>2442</v>
      </c>
      <c r="G40" s="21">
        <f>+$C45</f>
        <v>2442</v>
      </c>
      <c r="H40" s="11"/>
      <c r="I40" s="11"/>
      <c r="J40" s="21"/>
      <c r="K40" s="21"/>
      <c r="L40" s="21"/>
    </row>
    <row r="41" spans="1:22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22" x14ac:dyDescent="0.25">
      <c r="A42" s="11" t="s">
        <v>9</v>
      </c>
      <c r="B42" s="11">
        <f>753859+409679+150000</f>
        <v>1313538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22" x14ac:dyDescent="0.25">
      <c r="A43" s="11" t="s">
        <v>6</v>
      </c>
      <c r="B43" s="16">
        <f>+B42*0.9</f>
        <v>1182184.2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22" x14ac:dyDescent="0.25">
      <c r="A44" s="11" t="s">
        <v>106</v>
      </c>
      <c r="B44" s="12">
        <f>+B25*0.9</f>
        <v>813473.1</v>
      </c>
      <c r="C44" s="15"/>
      <c r="D44" s="12"/>
      <c r="E44" s="12"/>
      <c r="F44" s="12"/>
      <c r="G44" s="12"/>
      <c r="H44" s="12"/>
      <c r="I44" s="12"/>
      <c r="J44" s="11"/>
      <c r="K44" s="11"/>
      <c r="L44" s="11"/>
    </row>
    <row r="45" spans="1:22" x14ac:dyDescent="0.25">
      <c r="A45" s="11" t="s">
        <v>107</v>
      </c>
      <c r="B45" s="11">
        <f>+B26*0.9</f>
        <v>368711.10000000003</v>
      </c>
      <c r="C45" s="15">
        <f>ROUND(+B45/$L$8,0)</f>
        <v>2442</v>
      </c>
      <c r="D45" s="38" t="s">
        <v>99</v>
      </c>
      <c r="E45" s="11"/>
      <c r="F45" s="11"/>
      <c r="G45" s="11"/>
      <c r="H45" s="11"/>
      <c r="I45" s="11"/>
      <c r="J45" s="11"/>
      <c r="K45" s="11"/>
      <c r="L45" s="11"/>
    </row>
    <row r="46" spans="1:22" x14ac:dyDescent="0.25">
      <c r="A46" s="11"/>
      <c r="J46" s="11"/>
      <c r="K46" s="11"/>
      <c r="L46" s="11"/>
    </row>
    <row r="47" spans="1:22" x14ac:dyDescent="0.25">
      <c r="B47" s="11"/>
      <c r="C47" s="11"/>
      <c r="J47" s="12"/>
      <c r="K47" s="12"/>
      <c r="L47" s="12"/>
    </row>
    <row r="48" spans="1:22" x14ac:dyDescent="0.25">
      <c r="J48" s="11"/>
      <c r="K48" s="11"/>
      <c r="L48" s="11"/>
    </row>
    <row r="51" spans="2:12" x14ac:dyDescent="0.25">
      <c r="B51" s="15"/>
      <c r="C51" s="15"/>
      <c r="D51" s="15"/>
      <c r="E51" s="15"/>
      <c r="F51" s="15"/>
      <c r="G51" s="15"/>
      <c r="H51" s="15"/>
      <c r="I51" s="15"/>
      <c r="J51" s="15"/>
      <c r="L51" s="22"/>
    </row>
    <row r="52" spans="2:12" x14ac:dyDescent="0.25">
      <c r="B52" s="15"/>
      <c r="C52" s="15"/>
      <c r="D52" s="15"/>
      <c r="E52" s="15"/>
      <c r="F52" s="15"/>
      <c r="G52" s="15"/>
      <c r="H52" s="15"/>
      <c r="I52" s="15"/>
      <c r="J52" s="15"/>
      <c r="L52" s="22"/>
    </row>
  </sheetData>
  <mergeCells count="5">
    <mergeCell ref="J9:K9"/>
    <mergeCell ref="B9:C9"/>
    <mergeCell ref="D9:E9"/>
    <mergeCell ref="F9:G9"/>
    <mergeCell ref="H9:I9"/>
  </mergeCells>
  <phoneticPr fontId="0" type="noConversion"/>
  <printOptions horizontalCentered="1"/>
  <pageMargins left="0.5" right="0.5" top="0.5" bottom="0.62" header="0.25" footer="0.84"/>
  <pageSetup scale="70" orientation="landscape" horizontalDpi="300" verticalDpi="300" r:id="rId1"/>
  <headerFooter alignWithMargins="0">
    <oddFooter>&amp;C&amp;"Arial,Bold"Page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="70" zoomScaleNormal="70" workbookViewId="0">
      <selection activeCell="A50" sqref="A50"/>
    </sheetView>
  </sheetViews>
  <sheetFormatPr defaultRowHeight="14.4" x14ac:dyDescent="0.3"/>
  <cols>
    <col min="1" max="1" width="26.6640625" style="161" customWidth="1"/>
    <col min="2" max="3" width="18.6640625" style="161" customWidth="1"/>
    <col min="4" max="4" width="27.6640625" style="161" customWidth="1"/>
    <col min="5" max="5" width="15.6640625" style="161" customWidth="1"/>
    <col min="6" max="7" width="12.6640625" style="161" customWidth="1"/>
    <col min="8" max="8" width="17.6640625" style="161" customWidth="1"/>
    <col min="9" max="10" width="15.6640625" style="161" customWidth="1"/>
    <col min="11" max="13" width="18.6640625" style="32" customWidth="1"/>
    <col min="14" max="21" width="15.88671875" style="32" customWidth="1"/>
    <col min="22" max="256" width="9.109375" style="32"/>
    <col min="257" max="257" width="26.6640625" style="32" customWidth="1"/>
    <col min="258" max="259" width="18.6640625" style="32" customWidth="1"/>
    <col min="260" max="260" width="27.6640625" style="32" customWidth="1"/>
    <col min="261" max="261" width="15.6640625" style="32" customWidth="1"/>
    <col min="262" max="263" width="12.6640625" style="32" customWidth="1"/>
    <col min="264" max="264" width="17.6640625" style="32" customWidth="1"/>
    <col min="265" max="266" width="15.6640625" style="32" customWidth="1"/>
    <col min="267" max="269" width="18.6640625" style="32" customWidth="1"/>
    <col min="270" max="277" width="15.88671875" style="32" customWidth="1"/>
    <col min="278" max="512" width="9.109375" style="32"/>
    <col min="513" max="513" width="26.6640625" style="32" customWidth="1"/>
    <col min="514" max="515" width="18.6640625" style="32" customWidth="1"/>
    <col min="516" max="516" width="27.6640625" style="32" customWidth="1"/>
    <col min="517" max="517" width="15.6640625" style="32" customWidth="1"/>
    <col min="518" max="519" width="12.6640625" style="32" customWidth="1"/>
    <col min="520" max="520" width="17.6640625" style="32" customWidth="1"/>
    <col min="521" max="522" width="15.6640625" style="32" customWidth="1"/>
    <col min="523" max="525" width="18.6640625" style="32" customWidth="1"/>
    <col min="526" max="533" width="15.88671875" style="32" customWidth="1"/>
    <col min="534" max="768" width="9.109375" style="32"/>
    <col min="769" max="769" width="26.6640625" style="32" customWidth="1"/>
    <col min="770" max="771" width="18.6640625" style="32" customWidth="1"/>
    <col min="772" max="772" width="27.6640625" style="32" customWidth="1"/>
    <col min="773" max="773" width="15.6640625" style="32" customWidth="1"/>
    <col min="774" max="775" width="12.6640625" style="32" customWidth="1"/>
    <col min="776" max="776" width="17.6640625" style="32" customWidth="1"/>
    <col min="777" max="778" width="15.6640625" style="32" customWidth="1"/>
    <col min="779" max="781" width="18.6640625" style="32" customWidth="1"/>
    <col min="782" max="789" width="15.88671875" style="32" customWidth="1"/>
    <col min="790" max="1024" width="9.109375" style="32"/>
    <col min="1025" max="1025" width="26.6640625" style="32" customWidth="1"/>
    <col min="1026" max="1027" width="18.6640625" style="32" customWidth="1"/>
    <col min="1028" max="1028" width="27.6640625" style="32" customWidth="1"/>
    <col min="1029" max="1029" width="15.6640625" style="32" customWidth="1"/>
    <col min="1030" max="1031" width="12.6640625" style="32" customWidth="1"/>
    <col min="1032" max="1032" width="17.6640625" style="32" customWidth="1"/>
    <col min="1033" max="1034" width="15.6640625" style="32" customWidth="1"/>
    <col min="1035" max="1037" width="18.6640625" style="32" customWidth="1"/>
    <col min="1038" max="1045" width="15.88671875" style="32" customWidth="1"/>
    <col min="1046" max="1280" width="9.109375" style="32"/>
    <col min="1281" max="1281" width="26.6640625" style="32" customWidth="1"/>
    <col min="1282" max="1283" width="18.6640625" style="32" customWidth="1"/>
    <col min="1284" max="1284" width="27.6640625" style="32" customWidth="1"/>
    <col min="1285" max="1285" width="15.6640625" style="32" customWidth="1"/>
    <col min="1286" max="1287" width="12.6640625" style="32" customWidth="1"/>
    <col min="1288" max="1288" width="17.6640625" style="32" customWidth="1"/>
    <col min="1289" max="1290" width="15.6640625" style="32" customWidth="1"/>
    <col min="1291" max="1293" width="18.6640625" style="32" customWidth="1"/>
    <col min="1294" max="1301" width="15.88671875" style="32" customWidth="1"/>
    <col min="1302" max="1536" width="9.109375" style="32"/>
    <col min="1537" max="1537" width="26.6640625" style="32" customWidth="1"/>
    <col min="1538" max="1539" width="18.6640625" style="32" customWidth="1"/>
    <col min="1540" max="1540" width="27.6640625" style="32" customWidth="1"/>
    <col min="1541" max="1541" width="15.6640625" style="32" customWidth="1"/>
    <col min="1542" max="1543" width="12.6640625" style="32" customWidth="1"/>
    <col min="1544" max="1544" width="17.6640625" style="32" customWidth="1"/>
    <col min="1545" max="1546" width="15.6640625" style="32" customWidth="1"/>
    <col min="1547" max="1549" width="18.6640625" style="32" customWidth="1"/>
    <col min="1550" max="1557" width="15.88671875" style="32" customWidth="1"/>
    <col min="1558" max="1792" width="9.109375" style="32"/>
    <col min="1793" max="1793" width="26.6640625" style="32" customWidth="1"/>
    <col min="1794" max="1795" width="18.6640625" style="32" customWidth="1"/>
    <col min="1796" max="1796" width="27.6640625" style="32" customWidth="1"/>
    <col min="1797" max="1797" width="15.6640625" style="32" customWidth="1"/>
    <col min="1798" max="1799" width="12.6640625" style="32" customWidth="1"/>
    <col min="1800" max="1800" width="17.6640625" style="32" customWidth="1"/>
    <col min="1801" max="1802" width="15.6640625" style="32" customWidth="1"/>
    <col min="1803" max="1805" width="18.6640625" style="32" customWidth="1"/>
    <col min="1806" max="1813" width="15.88671875" style="32" customWidth="1"/>
    <col min="1814" max="2048" width="9.109375" style="32"/>
    <col min="2049" max="2049" width="26.6640625" style="32" customWidth="1"/>
    <col min="2050" max="2051" width="18.6640625" style="32" customWidth="1"/>
    <col min="2052" max="2052" width="27.6640625" style="32" customWidth="1"/>
    <col min="2053" max="2053" width="15.6640625" style="32" customWidth="1"/>
    <col min="2054" max="2055" width="12.6640625" style="32" customWidth="1"/>
    <col min="2056" max="2056" width="17.6640625" style="32" customWidth="1"/>
    <col min="2057" max="2058" width="15.6640625" style="32" customWidth="1"/>
    <col min="2059" max="2061" width="18.6640625" style="32" customWidth="1"/>
    <col min="2062" max="2069" width="15.88671875" style="32" customWidth="1"/>
    <col min="2070" max="2304" width="9.109375" style="32"/>
    <col min="2305" max="2305" width="26.6640625" style="32" customWidth="1"/>
    <col min="2306" max="2307" width="18.6640625" style="32" customWidth="1"/>
    <col min="2308" max="2308" width="27.6640625" style="32" customWidth="1"/>
    <col min="2309" max="2309" width="15.6640625" style="32" customWidth="1"/>
    <col min="2310" max="2311" width="12.6640625" style="32" customWidth="1"/>
    <col min="2312" max="2312" width="17.6640625" style="32" customWidth="1"/>
    <col min="2313" max="2314" width="15.6640625" style="32" customWidth="1"/>
    <col min="2315" max="2317" width="18.6640625" style="32" customWidth="1"/>
    <col min="2318" max="2325" width="15.88671875" style="32" customWidth="1"/>
    <col min="2326" max="2560" width="9.109375" style="32"/>
    <col min="2561" max="2561" width="26.6640625" style="32" customWidth="1"/>
    <col min="2562" max="2563" width="18.6640625" style="32" customWidth="1"/>
    <col min="2564" max="2564" width="27.6640625" style="32" customWidth="1"/>
    <col min="2565" max="2565" width="15.6640625" style="32" customWidth="1"/>
    <col min="2566" max="2567" width="12.6640625" style="32" customWidth="1"/>
    <col min="2568" max="2568" width="17.6640625" style="32" customWidth="1"/>
    <col min="2569" max="2570" width="15.6640625" style="32" customWidth="1"/>
    <col min="2571" max="2573" width="18.6640625" style="32" customWidth="1"/>
    <col min="2574" max="2581" width="15.88671875" style="32" customWidth="1"/>
    <col min="2582" max="2816" width="9.109375" style="32"/>
    <col min="2817" max="2817" width="26.6640625" style="32" customWidth="1"/>
    <col min="2818" max="2819" width="18.6640625" style="32" customWidth="1"/>
    <col min="2820" max="2820" width="27.6640625" style="32" customWidth="1"/>
    <col min="2821" max="2821" width="15.6640625" style="32" customWidth="1"/>
    <col min="2822" max="2823" width="12.6640625" style="32" customWidth="1"/>
    <col min="2824" max="2824" width="17.6640625" style="32" customWidth="1"/>
    <col min="2825" max="2826" width="15.6640625" style="32" customWidth="1"/>
    <col min="2827" max="2829" width="18.6640625" style="32" customWidth="1"/>
    <col min="2830" max="2837" width="15.88671875" style="32" customWidth="1"/>
    <col min="2838" max="3072" width="9.109375" style="32"/>
    <col min="3073" max="3073" width="26.6640625" style="32" customWidth="1"/>
    <col min="3074" max="3075" width="18.6640625" style="32" customWidth="1"/>
    <col min="3076" max="3076" width="27.6640625" style="32" customWidth="1"/>
    <col min="3077" max="3077" width="15.6640625" style="32" customWidth="1"/>
    <col min="3078" max="3079" width="12.6640625" style="32" customWidth="1"/>
    <col min="3080" max="3080" width="17.6640625" style="32" customWidth="1"/>
    <col min="3081" max="3082" width="15.6640625" style="32" customWidth="1"/>
    <col min="3083" max="3085" width="18.6640625" style="32" customWidth="1"/>
    <col min="3086" max="3093" width="15.88671875" style="32" customWidth="1"/>
    <col min="3094" max="3328" width="9.109375" style="32"/>
    <col min="3329" max="3329" width="26.6640625" style="32" customWidth="1"/>
    <col min="3330" max="3331" width="18.6640625" style="32" customWidth="1"/>
    <col min="3332" max="3332" width="27.6640625" style="32" customWidth="1"/>
    <col min="3333" max="3333" width="15.6640625" style="32" customWidth="1"/>
    <col min="3334" max="3335" width="12.6640625" style="32" customWidth="1"/>
    <col min="3336" max="3336" width="17.6640625" style="32" customWidth="1"/>
    <col min="3337" max="3338" width="15.6640625" style="32" customWidth="1"/>
    <col min="3339" max="3341" width="18.6640625" style="32" customWidth="1"/>
    <col min="3342" max="3349" width="15.88671875" style="32" customWidth="1"/>
    <col min="3350" max="3584" width="9.109375" style="32"/>
    <col min="3585" max="3585" width="26.6640625" style="32" customWidth="1"/>
    <col min="3586" max="3587" width="18.6640625" style="32" customWidth="1"/>
    <col min="3588" max="3588" width="27.6640625" style="32" customWidth="1"/>
    <col min="3589" max="3589" width="15.6640625" style="32" customWidth="1"/>
    <col min="3590" max="3591" width="12.6640625" style="32" customWidth="1"/>
    <col min="3592" max="3592" width="17.6640625" style="32" customWidth="1"/>
    <col min="3593" max="3594" width="15.6640625" style="32" customWidth="1"/>
    <col min="3595" max="3597" width="18.6640625" style="32" customWidth="1"/>
    <col min="3598" max="3605" width="15.88671875" style="32" customWidth="1"/>
    <col min="3606" max="3840" width="9.109375" style="32"/>
    <col min="3841" max="3841" width="26.6640625" style="32" customWidth="1"/>
    <col min="3842" max="3843" width="18.6640625" style="32" customWidth="1"/>
    <col min="3844" max="3844" width="27.6640625" style="32" customWidth="1"/>
    <col min="3845" max="3845" width="15.6640625" style="32" customWidth="1"/>
    <col min="3846" max="3847" width="12.6640625" style="32" customWidth="1"/>
    <col min="3848" max="3848" width="17.6640625" style="32" customWidth="1"/>
    <col min="3849" max="3850" width="15.6640625" style="32" customWidth="1"/>
    <col min="3851" max="3853" width="18.6640625" style="32" customWidth="1"/>
    <col min="3854" max="3861" width="15.88671875" style="32" customWidth="1"/>
    <col min="3862" max="4096" width="9.109375" style="32"/>
    <col min="4097" max="4097" width="26.6640625" style="32" customWidth="1"/>
    <col min="4098" max="4099" width="18.6640625" style="32" customWidth="1"/>
    <col min="4100" max="4100" width="27.6640625" style="32" customWidth="1"/>
    <col min="4101" max="4101" width="15.6640625" style="32" customWidth="1"/>
    <col min="4102" max="4103" width="12.6640625" style="32" customWidth="1"/>
    <col min="4104" max="4104" width="17.6640625" style="32" customWidth="1"/>
    <col min="4105" max="4106" width="15.6640625" style="32" customWidth="1"/>
    <col min="4107" max="4109" width="18.6640625" style="32" customWidth="1"/>
    <col min="4110" max="4117" width="15.88671875" style="32" customWidth="1"/>
    <col min="4118" max="4352" width="9.109375" style="32"/>
    <col min="4353" max="4353" width="26.6640625" style="32" customWidth="1"/>
    <col min="4354" max="4355" width="18.6640625" style="32" customWidth="1"/>
    <col min="4356" max="4356" width="27.6640625" style="32" customWidth="1"/>
    <col min="4357" max="4357" width="15.6640625" style="32" customWidth="1"/>
    <col min="4358" max="4359" width="12.6640625" style="32" customWidth="1"/>
    <col min="4360" max="4360" width="17.6640625" style="32" customWidth="1"/>
    <col min="4361" max="4362" width="15.6640625" style="32" customWidth="1"/>
    <col min="4363" max="4365" width="18.6640625" style="32" customWidth="1"/>
    <col min="4366" max="4373" width="15.88671875" style="32" customWidth="1"/>
    <col min="4374" max="4608" width="9.109375" style="32"/>
    <col min="4609" max="4609" width="26.6640625" style="32" customWidth="1"/>
    <col min="4610" max="4611" width="18.6640625" style="32" customWidth="1"/>
    <col min="4612" max="4612" width="27.6640625" style="32" customWidth="1"/>
    <col min="4613" max="4613" width="15.6640625" style="32" customWidth="1"/>
    <col min="4614" max="4615" width="12.6640625" style="32" customWidth="1"/>
    <col min="4616" max="4616" width="17.6640625" style="32" customWidth="1"/>
    <col min="4617" max="4618" width="15.6640625" style="32" customWidth="1"/>
    <col min="4619" max="4621" width="18.6640625" style="32" customWidth="1"/>
    <col min="4622" max="4629" width="15.88671875" style="32" customWidth="1"/>
    <col min="4630" max="4864" width="9.109375" style="32"/>
    <col min="4865" max="4865" width="26.6640625" style="32" customWidth="1"/>
    <col min="4866" max="4867" width="18.6640625" style="32" customWidth="1"/>
    <col min="4868" max="4868" width="27.6640625" style="32" customWidth="1"/>
    <col min="4869" max="4869" width="15.6640625" style="32" customWidth="1"/>
    <col min="4870" max="4871" width="12.6640625" style="32" customWidth="1"/>
    <col min="4872" max="4872" width="17.6640625" style="32" customWidth="1"/>
    <col min="4873" max="4874" width="15.6640625" style="32" customWidth="1"/>
    <col min="4875" max="4877" width="18.6640625" style="32" customWidth="1"/>
    <col min="4878" max="4885" width="15.88671875" style="32" customWidth="1"/>
    <col min="4886" max="5120" width="9.109375" style="32"/>
    <col min="5121" max="5121" width="26.6640625" style="32" customWidth="1"/>
    <col min="5122" max="5123" width="18.6640625" style="32" customWidth="1"/>
    <col min="5124" max="5124" width="27.6640625" style="32" customWidth="1"/>
    <col min="5125" max="5125" width="15.6640625" style="32" customWidth="1"/>
    <col min="5126" max="5127" width="12.6640625" style="32" customWidth="1"/>
    <col min="5128" max="5128" width="17.6640625" style="32" customWidth="1"/>
    <col min="5129" max="5130" width="15.6640625" style="32" customWidth="1"/>
    <col min="5131" max="5133" width="18.6640625" style="32" customWidth="1"/>
    <col min="5134" max="5141" width="15.88671875" style="32" customWidth="1"/>
    <col min="5142" max="5376" width="9.109375" style="32"/>
    <col min="5377" max="5377" width="26.6640625" style="32" customWidth="1"/>
    <col min="5378" max="5379" width="18.6640625" style="32" customWidth="1"/>
    <col min="5380" max="5380" width="27.6640625" style="32" customWidth="1"/>
    <col min="5381" max="5381" width="15.6640625" style="32" customWidth="1"/>
    <col min="5382" max="5383" width="12.6640625" style="32" customWidth="1"/>
    <col min="5384" max="5384" width="17.6640625" style="32" customWidth="1"/>
    <col min="5385" max="5386" width="15.6640625" style="32" customWidth="1"/>
    <col min="5387" max="5389" width="18.6640625" style="32" customWidth="1"/>
    <col min="5390" max="5397" width="15.88671875" style="32" customWidth="1"/>
    <col min="5398" max="5632" width="9.109375" style="32"/>
    <col min="5633" max="5633" width="26.6640625" style="32" customWidth="1"/>
    <col min="5634" max="5635" width="18.6640625" style="32" customWidth="1"/>
    <col min="5636" max="5636" width="27.6640625" style="32" customWidth="1"/>
    <col min="5637" max="5637" width="15.6640625" style="32" customWidth="1"/>
    <col min="5638" max="5639" width="12.6640625" style="32" customWidth="1"/>
    <col min="5640" max="5640" width="17.6640625" style="32" customWidth="1"/>
    <col min="5641" max="5642" width="15.6640625" style="32" customWidth="1"/>
    <col min="5643" max="5645" width="18.6640625" style="32" customWidth="1"/>
    <col min="5646" max="5653" width="15.88671875" style="32" customWidth="1"/>
    <col min="5654" max="5888" width="9.109375" style="32"/>
    <col min="5889" max="5889" width="26.6640625" style="32" customWidth="1"/>
    <col min="5890" max="5891" width="18.6640625" style="32" customWidth="1"/>
    <col min="5892" max="5892" width="27.6640625" style="32" customWidth="1"/>
    <col min="5893" max="5893" width="15.6640625" style="32" customWidth="1"/>
    <col min="5894" max="5895" width="12.6640625" style="32" customWidth="1"/>
    <col min="5896" max="5896" width="17.6640625" style="32" customWidth="1"/>
    <col min="5897" max="5898" width="15.6640625" style="32" customWidth="1"/>
    <col min="5899" max="5901" width="18.6640625" style="32" customWidth="1"/>
    <col min="5902" max="5909" width="15.88671875" style="32" customWidth="1"/>
    <col min="5910" max="6144" width="9.109375" style="32"/>
    <col min="6145" max="6145" width="26.6640625" style="32" customWidth="1"/>
    <col min="6146" max="6147" width="18.6640625" style="32" customWidth="1"/>
    <col min="6148" max="6148" width="27.6640625" style="32" customWidth="1"/>
    <col min="6149" max="6149" width="15.6640625" style="32" customWidth="1"/>
    <col min="6150" max="6151" width="12.6640625" style="32" customWidth="1"/>
    <col min="6152" max="6152" width="17.6640625" style="32" customWidth="1"/>
    <col min="6153" max="6154" width="15.6640625" style="32" customWidth="1"/>
    <col min="6155" max="6157" width="18.6640625" style="32" customWidth="1"/>
    <col min="6158" max="6165" width="15.88671875" style="32" customWidth="1"/>
    <col min="6166" max="6400" width="9.109375" style="32"/>
    <col min="6401" max="6401" width="26.6640625" style="32" customWidth="1"/>
    <col min="6402" max="6403" width="18.6640625" style="32" customWidth="1"/>
    <col min="6404" max="6404" width="27.6640625" style="32" customWidth="1"/>
    <col min="6405" max="6405" width="15.6640625" style="32" customWidth="1"/>
    <col min="6406" max="6407" width="12.6640625" style="32" customWidth="1"/>
    <col min="6408" max="6408" width="17.6640625" style="32" customWidth="1"/>
    <col min="6409" max="6410" width="15.6640625" style="32" customWidth="1"/>
    <col min="6411" max="6413" width="18.6640625" style="32" customWidth="1"/>
    <col min="6414" max="6421" width="15.88671875" style="32" customWidth="1"/>
    <col min="6422" max="6656" width="9.109375" style="32"/>
    <col min="6657" max="6657" width="26.6640625" style="32" customWidth="1"/>
    <col min="6658" max="6659" width="18.6640625" style="32" customWidth="1"/>
    <col min="6660" max="6660" width="27.6640625" style="32" customWidth="1"/>
    <col min="6661" max="6661" width="15.6640625" style="32" customWidth="1"/>
    <col min="6662" max="6663" width="12.6640625" style="32" customWidth="1"/>
    <col min="6664" max="6664" width="17.6640625" style="32" customWidth="1"/>
    <col min="6665" max="6666" width="15.6640625" style="32" customWidth="1"/>
    <col min="6667" max="6669" width="18.6640625" style="32" customWidth="1"/>
    <col min="6670" max="6677" width="15.88671875" style="32" customWidth="1"/>
    <col min="6678" max="6912" width="9.109375" style="32"/>
    <col min="6913" max="6913" width="26.6640625" style="32" customWidth="1"/>
    <col min="6914" max="6915" width="18.6640625" style="32" customWidth="1"/>
    <col min="6916" max="6916" width="27.6640625" style="32" customWidth="1"/>
    <col min="6917" max="6917" width="15.6640625" style="32" customWidth="1"/>
    <col min="6918" max="6919" width="12.6640625" style="32" customWidth="1"/>
    <col min="6920" max="6920" width="17.6640625" style="32" customWidth="1"/>
    <col min="6921" max="6922" width="15.6640625" style="32" customWidth="1"/>
    <col min="6923" max="6925" width="18.6640625" style="32" customWidth="1"/>
    <col min="6926" max="6933" width="15.88671875" style="32" customWidth="1"/>
    <col min="6934" max="7168" width="9.109375" style="32"/>
    <col min="7169" max="7169" width="26.6640625" style="32" customWidth="1"/>
    <col min="7170" max="7171" width="18.6640625" style="32" customWidth="1"/>
    <col min="7172" max="7172" width="27.6640625" style="32" customWidth="1"/>
    <col min="7173" max="7173" width="15.6640625" style="32" customWidth="1"/>
    <col min="7174" max="7175" width="12.6640625" style="32" customWidth="1"/>
    <col min="7176" max="7176" width="17.6640625" style="32" customWidth="1"/>
    <col min="7177" max="7178" width="15.6640625" style="32" customWidth="1"/>
    <col min="7179" max="7181" width="18.6640625" style="32" customWidth="1"/>
    <col min="7182" max="7189" width="15.88671875" style="32" customWidth="1"/>
    <col min="7190" max="7424" width="9.109375" style="32"/>
    <col min="7425" max="7425" width="26.6640625" style="32" customWidth="1"/>
    <col min="7426" max="7427" width="18.6640625" style="32" customWidth="1"/>
    <col min="7428" max="7428" width="27.6640625" style="32" customWidth="1"/>
    <col min="7429" max="7429" width="15.6640625" style="32" customWidth="1"/>
    <col min="7430" max="7431" width="12.6640625" style="32" customWidth="1"/>
    <col min="7432" max="7432" width="17.6640625" style="32" customWidth="1"/>
    <col min="7433" max="7434" width="15.6640625" style="32" customWidth="1"/>
    <col min="7435" max="7437" width="18.6640625" style="32" customWidth="1"/>
    <col min="7438" max="7445" width="15.88671875" style="32" customWidth="1"/>
    <col min="7446" max="7680" width="9.109375" style="32"/>
    <col min="7681" max="7681" width="26.6640625" style="32" customWidth="1"/>
    <col min="7682" max="7683" width="18.6640625" style="32" customWidth="1"/>
    <col min="7684" max="7684" width="27.6640625" style="32" customWidth="1"/>
    <col min="7685" max="7685" width="15.6640625" style="32" customWidth="1"/>
    <col min="7686" max="7687" width="12.6640625" style="32" customWidth="1"/>
    <col min="7688" max="7688" width="17.6640625" style="32" customWidth="1"/>
    <col min="7689" max="7690" width="15.6640625" style="32" customWidth="1"/>
    <col min="7691" max="7693" width="18.6640625" style="32" customWidth="1"/>
    <col min="7694" max="7701" width="15.88671875" style="32" customWidth="1"/>
    <col min="7702" max="7936" width="9.109375" style="32"/>
    <col min="7937" max="7937" width="26.6640625" style="32" customWidth="1"/>
    <col min="7938" max="7939" width="18.6640625" style="32" customWidth="1"/>
    <col min="7940" max="7940" width="27.6640625" style="32" customWidth="1"/>
    <col min="7941" max="7941" width="15.6640625" style="32" customWidth="1"/>
    <col min="7942" max="7943" width="12.6640625" style="32" customWidth="1"/>
    <col min="7944" max="7944" width="17.6640625" style="32" customWidth="1"/>
    <col min="7945" max="7946" width="15.6640625" style="32" customWidth="1"/>
    <col min="7947" max="7949" width="18.6640625" style="32" customWidth="1"/>
    <col min="7950" max="7957" width="15.88671875" style="32" customWidth="1"/>
    <col min="7958" max="8192" width="9.109375" style="32"/>
    <col min="8193" max="8193" width="26.6640625" style="32" customWidth="1"/>
    <col min="8194" max="8195" width="18.6640625" style="32" customWidth="1"/>
    <col min="8196" max="8196" width="27.6640625" style="32" customWidth="1"/>
    <col min="8197" max="8197" width="15.6640625" style="32" customWidth="1"/>
    <col min="8198" max="8199" width="12.6640625" style="32" customWidth="1"/>
    <col min="8200" max="8200" width="17.6640625" style="32" customWidth="1"/>
    <col min="8201" max="8202" width="15.6640625" style="32" customWidth="1"/>
    <col min="8203" max="8205" width="18.6640625" style="32" customWidth="1"/>
    <col min="8206" max="8213" width="15.88671875" style="32" customWidth="1"/>
    <col min="8214" max="8448" width="9.109375" style="32"/>
    <col min="8449" max="8449" width="26.6640625" style="32" customWidth="1"/>
    <col min="8450" max="8451" width="18.6640625" style="32" customWidth="1"/>
    <col min="8452" max="8452" width="27.6640625" style="32" customWidth="1"/>
    <col min="8453" max="8453" width="15.6640625" style="32" customWidth="1"/>
    <col min="8454" max="8455" width="12.6640625" style="32" customWidth="1"/>
    <col min="8456" max="8456" width="17.6640625" style="32" customWidth="1"/>
    <col min="8457" max="8458" width="15.6640625" style="32" customWidth="1"/>
    <col min="8459" max="8461" width="18.6640625" style="32" customWidth="1"/>
    <col min="8462" max="8469" width="15.88671875" style="32" customWidth="1"/>
    <col min="8470" max="8704" width="9.109375" style="32"/>
    <col min="8705" max="8705" width="26.6640625" style="32" customWidth="1"/>
    <col min="8706" max="8707" width="18.6640625" style="32" customWidth="1"/>
    <col min="8708" max="8708" width="27.6640625" style="32" customWidth="1"/>
    <col min="8709" max="8709" width="15.6640625" style="32" customWidth="1"/>
    <col min="8710" max="8711" width="12.6640625" style="32" customWidth="1"/>
    <col min="8712" max="8712" width="17.6640625" style="32" customWidth="1"/>
    <col min="8713" max="8714" width="15.6640625" style="32" customWidth="1"/>
    <col min="8715" max="8717" width="18.6640625" style="32" customWidth="1"/>
    <col min="8718" max="8725" width="15.88671875" style="32" customWidth="1"/>
    <col min="8726" max="8960" width="9.109375" style="32"/>
    <col min="8961" max="8961" width="26.6640625" style="32" customWidth="1"/>
    <col min="8962" max="8963" width="18.6640625" style="32" customWidth="1"/>
    <col min="8964" max="8964" width="27.6640625" style="32" customWidth="1"/>
    <col min="8965" max="8965" width="15.6640625" style="32" customWidth="1"/>
    <col min="8966" max="8967" width="12.6640625" style="32" customWidth="1"/>
    <col min="8968" max="8968" width="17.6640625" style="32" customWidth="1"/>
    <col min="8969" max="8970" width="15.6640625" style="32" customWidth="1"/>
    <col min="8971" max="8973" width="18.6640625" style="32" customWidth="1"/>
    <col min="8974" max="8981" width="15.88671875" style="32" customWidth="1"/>
    <col min="8982" max="9216" width="9.109375" style="32"/>
    <col min="9217" max="9217" width="26.6640625" style="32" customWidth="1"/>
    <col min="9218" max="9219" width="18.6640625" style="32" customWidth="1"/>
    <col min="9220" max="9220" width="27.6640625" style="32" customWidth="1"/>
    <col min="9221" max="9221" width="15.6640625" style="32" customWidth="1"/>
    <col min="9222" max="9223" width="12.6640625" style="32" customWidth="1"/>
    <col min="9224" max="9224" width="17.6640625" style="32" customWidth="1"/>
    <col min="9225" max="9226" width="15.6640625" style="32" customWidth="1"/>
    <col min="9227" max="9229" width="18.6640625" style="32" customWidth="1"/>
    <col min="9230" max="9237" width="15.88671875" style="32" customWidth="1"/>
    <col min="9238" max="9472" width="9.109375" style="32"/>
    <col min="9473" max="9473" width="26.6640625" style="32" customWidth="1"/>
    <col min="9474" max="9475" width="18.6640625" style="32" customWidth="1"/>
    <col min="9476" max="9476" width="27.6640625" style="32" customWidth="1"/>
    <col min="9477" max="9477" width="15.6640625" style="32" customWidth="1"/>
    <col min="9478" max="9479" width="12.6640625" style="32" customWidth="1"/>
    <col min="9480" max="9480" width="17.6640625" style="32" customWidth="1"/>
    <col min="9481" max="9482" width="15.6640625" style="32" customWidth="1"/>
    <col min="9483" max="9485" width="18.6640625" style="32" customWidth="1"/>
    <col min="9486" max="9493" width="15.88671875" style="32" customWidth="1"/>
    <col min="9494" max="9728" width="9.109375" style="32"/>
    <col min="9729" max="9729" width="26.6640625" style="32" customWidth="1"/>
    <col min="9730" max="9731" width="18.6640625" style="32" customWidth="1"/>
    <col min="9732" max="9732" width="27.6640625" style="32" customWidth="1"/>
    <col min="9733" max="9733" width="15.6640625" style="32" customWidth="1"/>
    <col min="9734" max="9735" width="12.6640625" style="32" customWidth="1"/>
    <col min="9736" max="9736" width="17.6640625" style="32" customWidth="1"/>
    <col min="9737" max="9738" width="15.6640625" style="32" customWidth="1"/>
    <col min="9739" max="9741" width="18.6640625" style="32" customWidth="1"/>
    <col min="9742" max="9749" width="15.88671875" style="32" customWidth="1"/>
    <col min="9750" max="9984" width="9.109375" style="32"/>
    <col min="9985" max="9985" width="26.6640625" style="32" customWidth="1"/>
    <col min="9986" max="9987" width="18.6640625" style="32" customWidth="1"/>
    <col min="9988" max="9988" width="27.6640625" style="32" customWidth="1"/>
    <col min="9989" max="9989" width="15.6640625" style="32" customWidth="1"/>
    <col min="9990" max="9991" width="12.6640625" style="32" customWidth="1"/>
    <col min="9992" max="9992" width="17.6640625" style="32" customWidth="1"/>
    <col min="9993" max="9994" width="15.6640625" style="32" customWidth="1"/>
    <col min="9995" max="9997" width="18.6640625" style="32" customWidth="1"/>
    <col min="9998" max="10005" width="15.88671875" style="32" customWidth="1"/>
    <col min="10006" max="10240" width="9.109375" style="32"/>
    <col min="10241" max="10241" width="26.6640625" style="32" customWidth="1"/>
    <col min="10242" max="10243" width="18.6640625" style="32" customWidth="1"/>
    <col min="10244" max="10244" width="27.6640625" style="32" customWidth="1"/>
    <col min="10245" max="10245" width="15.6640625" style="32" customWidth="1"/>
    <col min="10246" max="10247" width="12.6640625" style="32" customWidth="1"/>
    <col min="10248" max="10248" width="17.6640625" style="32" customWidth="1"/>
    <col min="10249" max="10250" width="15.6640625" style="32" customWidth="1"/>
    <col min="10251" max="10253" width="18.6640625" style="32" customWidth="1"/>
    <col min="10254" max="10261" width="15.88671875" style="32" customWidth="1"/>
    <col min="10262" max="10496" width="9.109375" style="32"/>
    <col min="10497" max="10497" width="26.6640625" style="32" customWidth="1"/>
    <col min="10498" max="10499" width="18.6640625" style="32" customWidth="1"/>
    <col min="10500" max="10500" width="27.6640625" style="32" customWidth="1"/>
    <col min="10501" max="10501" width="15.6640625" style="32" customWidth="1"/>
    <col min="10502" max="10503" width="12.6640625" style="32" customWidth="1"/>
    <col min="10504" max="10504" width="17.6640625" style="32" customWidth="1"/>
    <col min="10505" max="10506" width="15.6640625" style="32" customWidth="1"/>
    <col min="10507" max="10509" width="18.6640625" style="32" customWidth="1"/>
    <col min="10510" max="10517" width="15.88671875" style="32" customWidth="1"/>
    <col min="10518" max="10752" width="9.109375" style="32"/>
    <col min="10753" max="10753" width="26.6640625" style="32" customWidth="1"/>
    <col min="10754" max="10755" width="18.6640625" style="32" customWidth="1"/>
    <col min="10756" max="10756" width="27.6640625" style="32" customWidth="1"/>
    <col min="10757" max="10757" width="15.6640625" style="32" customWidth="1"/>
    <col min="10758" max="10759" width="12.6640625" style="32" customWidth="1"/>
    <col min="10760" max="10760" width="17.6640625" style="32" customWidth="1"/>
    <col min="10761" max="10762" width="15.6640625" style="32" customWidth="1"/>
    <col min="10763" max="10765" width="18.6640625" style="32" customWidth="1"/>
    <col min="10766" max="10773" width="15.88671875" style="32" customWidth="1"/>
    <col min="10774" max="11008" width="9.109375" style="32"/>
    <col min="11009" max="11009" width="26.6640625" style="32" customWidth="1"/>
    <col min="11010" max="11011" width="18.6640625" style="32" customWidth="1"/>
    <col min="11012" max="11012" width="27.6640625" style="32" customWidth="1"/>
    <col min="11013" max="11013" width="15.6640625" style="32" customWidth="1"/>
    <col min="11014" max="11015" width="12.6640625" style="32" customWidth="1"/>
    <col min="11016" max="11016" width="17.6640625" style="32" customWidth="1"/>
    <col min="11017" max="11018" width="15.6640625" style="32" customWidth="1"/>
    <col min="11019" max="11021" width="18.6640625" style="32" customWidth="1"/>
    <col min="11022" max="11029" width="15.88671875" style="32" customWidth="1"/>
    <col min="11030" max="11264" width="9.109375" style="32"/>
    <col min="11265" max="11265" width="26.6640625" style="32" customWidth="1"/>
    <col min="11266" max="11267" width="18.6640625" style="32" customWidth="1"/>
    <col min="11268" max="11268" width="27.6640625" style="32" customWidth="1"/>
    <col min="11269" max="11269" width="15.6640625" style="32" customWidth="1"/>
    <col min="11270" max="11271" width="12.6640625" style="32" customWidth="1"/>
    <col min="11272" max="11272" width="17.6640625" style="32" customWidth="1"/>
    <col min="11273" max="11274" width="15.6640625" style="32" customWidth="1"/>
    <col min="11275" max="11277" width="18.6640625" style="32" customWidth="1"/>
    <col min="11278" max="11285" width="15.88671875" style="32" customWidth="1"/>
    <col min="11286" max="11520" width="9.109375" style="32"/>
    <col min="11521" max="11521" width="26.6640625" style="32" customWidth="1"/>
    <col min="11522" max="11523" width="18.6640625" style="32" customWidth="1"/>
    <col min="11524" max="11524" width="27.6640625" style="32" customWidth="1"/>
    <col min="11525" max="11525" width="15.6640625" style="32" customWidth="1"/>
    <col min="11526" max="11527" width="12.6640625" style="32" customWidth="1"/>
    <col min="11528" max="11528" width="17.6640625" style="32" customWidth="1"/>
    <col min="11529" max="11530" width="15.6640625" style="32" customWidth="1"/>
    <col min="11531" max="11533" width="18.6640625" style="32" customWidth="1"/>
    <col min="11534" max="11541" width="15.88671875" style="32" customWidth="1"/>
    <col min="11542" max="11776" width="9.109375" style="32"/>
    <col min="11777" max="11777" width="26.6640625" style="32" customWidth="1"/>
    <col min="11778" max="11779" width="18.6640625" style="32" customWidth="1"/>
    <col min="11780" max="11780" width="27.6640625" style="32" customWidth="1"/>
    <col min="11781" max="11781" width="15.6640625" style="32" customWidth="1"/>
    <col min="11782" max="11783" width="12.6640625" style="32" customWidth="1"/>
    <col min="11784" max="11784" width="17.6640625" style="32" customWidth="1"/>
    <col min="11785" max="11786" width="15.6640625" style="32" customWidth="1"/>
    <col min="11787" max="11789" width="18.6640625" style="32" customWidth="1"/>
    <col min="11790" max="11797" width="15.88671875" style="32" customWidth="1"/>
    <col min="11798" max="12032" width="9.109375" style="32"/>
    <col min="12033" max="12033" width="26.6640625" style="32" customWidth="1"/>
    <col min="12034" max="12035" width="18.6640625" style="32" customWidth="1"/>
    <col min="12036" max="12036" width="27.6640625" style="32" customWidth="1"/>
    <col min="12037" max="12037" width="15.6640625" style="32" customWidth="1"/>
    <col min="12038" max="12039" width="12.6640625" style="32" customWidth="1"/>
    <col min="12040" max="12040" width="17.6640625" style="32" customWidth="1"/>
    <col min="12041" max="12042" width="15.6640625" style="32" customWidth="1"/>
    <col min="12043" max="12045" width="18.6640625" style="32" customWidth="1"/>
    <col min="12046" max="12053" width="15.88671875" style="32" customWidth="1"/>
    <col min="12054" max="12288" width="9.109375" style="32"/>
    <col min="12289" max="12289" width="26.6640625" style="32" customWidth="1"/>
    <col min="12290" max="12291" width="18.6640625" style="32" customWidth="1"/>
    <col min="12292" max="12292" width="27.6640625" style="32" customWidth="1"/>
    <col min="12293" max="12293" width="15.6640625" style="32" customWidth="1"/>
    <col min="12294" max="12295" width="12.6640625" style="32" customWidth="1"/>
    <col min="12296" max="12296" width="17.6640625" style="32" customWidth="1"/>
    <col min="12297" max="12298" width="15.6640625" style="32" customWidth="1"/>
    <col min="12299" max="12301" width="18.6640625" style="32" customWidth="1"/>
    <col min="12302" max="12309" width="15.88671875" style="32" customWidth="1"/>
    <col min="12310" max="12544" width="9.109375" style="32"/>
    <col min="12545" max="12545" width="26.6640625" style="32" customWidth="1"/>
    <col min="12546" max="12547" width="18.6640625" style="32" customWidth="1"/>
    <col min="12548" max="12548" width="27.6640625" style="32" customWidth="1"/>
    <col min="12549" max="12549" width="15.6640625" style="32" customWidth="1"/>
    <col min="12550" max="12551" width="12.6640625" style="32" customWidth="1"/>
    <col min="12552" max="12552" width="17.6640625" style="32" customWidth="1"/>
    <col min="12553" max="12554" width="15.6640625" style="32" customWidth="1"/>
    <col min="12555" max="12557" width="18.6640625" style="32" customWidth="1"/>
    <col min="12558" max="12565" width="15.88671875" style="32" customWidth="1"/>
    <col min="12566" max="12800" width="9.109375" style="32"/>
    <col min="12801" max="12801" width="26.6640625" style="32" customWidth="1"/>
    <col min="12802" max="12803" width="18.6640625" style="32" customWidth="1"/>
    <col min="12804" max="12804" width="27.6640625" style="32" customWidth="1"/>
    <col min="12805" max="12805" width="15.6640625" style="32" customWidth="1"/>
    <col min="12806" max="12807" width="12.6640625" style="32" customWidth="1"/>
    <col min="12808" max="12808" width="17.6640625" style="32" customWidth="1"/>
    <col min="12809" max="12810" width="15.6640625" style="32" customWidth="1"/>
    <col min="12811" max="12813" width="18.6640625" style="32" customWidth="1"/>
    <col min="12814" max="12821" width="15.88671875" style="32" customWidth="1"/>
    <col min="12822" max="13056" width="9.109375" style="32"/>
    <col min="13057" max="13057" width="26.6640625" style="32" customWidth="1"/>
    <col min="13058" max="13059" width="18.6640625" style="32" customWidth="1"/>
    <col min="13060" max="13060" width="27.6640625" style="32" customWidth="1"/>
    <col min="13061" max="13061" width="15.6640625" style="32" customWidth="1"/>
    <col min="13062" max="13063" width="12.6640625" style="32" customWidth="1"/>
    <col min="13064" max="13064" width="17.6640625" style="32" customWidth="1"/>
    <col min="13065" max="13066" width="15.6640625" style="32" customWidth="1"/>
    <col min="13067" max="13069" width="18.6640625" style="32" customWidth="1"/>
    <col min="13070" max="13077" width="15.88671875" style="32" customWidth="1"/>
    <col min="13078" max="13312" width="9.109375" style="32"/>
    <col min="13313" max="13313" width="26.6640625" style="32" customWidth="1"/>
    <col min="13314" max="13315" width="18.6640625" style="32" customWidth="1"/>
    <col min="13316" max="13316" width="27.6640625" style="32" customWidth="1"/>
    <col min="13317" max="13317" width="15.6640625" style="32" customWidth="1"/>
    <col min="13318" max="13319" width="12.6640625" style="32" customWidth="1"/>
    <col min="13320" max="13320" width="17.6640625" style="32" customWidth="1"/>
    <col min="13321" max="13322" width="15.6640625" style="32" customWidth="1"/>
    <col min="13323" max="13325" width="18.6640625" style="32" customWidth="1"/>
    <col min="13326" max="13333" width="15.88671875" style="32" customWidth="1"/>
    <col min="13334" max="13568" width="9.109375" style="32"/>
    <col min="13569" max="13569" width="26.6640625" style="32" customWidth="1"/>
    <col min="13570" max="13571" width="18.6640625" style="32" customWidth="1"/>
    <col min="13572" max="13572" width="27.6640625" style="32" customWidth="1"/>
    <col min="13573" max="13573" width="15.6640625" style="32" customWidth="1"/>
    <col min="13574" max="13575" width="12.6640625" style="32" customWidth="1"/>
    <col min="13576" max="13576" width="17.6640625" style="32" customWidth="1"/>
    <col min="13577" max="13578" width="15.6640625" style="32" customWidth="1"/>
    <col min="13579" max="13581" width="18.6640625" style="32" customWidth="1"/>
    <col min="13582" max="13589" width="15.88671875" style="32" customWidth="1"/>
    <col min="13590" max="13824" width="9.109375" style="32"/>
    <col min="13825" max="13825" width="26.6640625" style="32" customWidth="1"/>
    <col min="13826" max="13827" width="18.6640625" style="32" customWidth="1"/>
    <col min="13828" max="13828" width="27.6640625" style="32" customWidth="1"/>
    <col min="13829" max="13829" width="15.6640625" style="32" customWidth="1"/>
    <col min="13830" max="13831" width="12.6640625" style="32" customWidth="1"/>
    <col min="13832" max="13832" width="17.6640625" style="32" customWidth="1"/>
    <col min="13833" max="13834" width="15.6640625" style="32" customWidth="1"/>
    <col min="13835" max="13837" width="18.6640625" style="32" customWidth="1"/>
    <col min="13838" max="13845" width="15.88671875" style="32" customWidth="1"/>
    <col min="13846" max="14080" width="9.109375" style="32"/>
    <col min="14081" max="14081" width="26.6640625" style="32" customWidth="1"/>
    <col min="14082" max="14083" width="18.6640625" style="32" customWidth="1"/>
    <col min="14084" max="14084" width="27.6640625" style="32" customWidth="1"/>
    <col min="14085" max="14085" width="15.6640625" style="32" customWidth="1"/>
    <col min="14086" max="14087" width="12.6640625" style="32" customWidth="1"/>
    <col min="14088" max="14088" width="17.6640625" style="32" customWidth="1"/>
    <col min="14089" max="14090" width="15.6640625" style="32" customWidth="1"/>
    <col min="14091" max="14093" width="18.6640625" style="32" customWidth="1"/>
    <col min="14094" max="14101" width="15.88671875" style="32" customWidth="1"/>
    <col min="14102" max="14336" width="9.109375" style="32"/>
    <col min="14337" max="14337" width="26.6640625" style="32" customWidth="1"/>
    <col min="14338" max="14339" width="18.6640625" style="32" customWidth="1"/>
    <col min="14340" max="14340" width="27.6640625" style="32" customWidth="1"/>
    <col min="14341" max="14341" width="15.6640625" style="32" customWidth="1"/>
    <col min="14342" max="14343" width="12.6640625" style="32" customWidth="1"/>
    <col min="14344" max="14344" width="17.6640625" style="32" customWidth="1"/>
    <col min="14345" max="14346" width="15.6640625" style="32" customWidth="1"/>
    <col min="14347" max="14349" width="18.6640625" style="32" customWidth="1"/>
    <col min="14350" max="14357" width="15.88671875" style="32" customWidth="1"/>
    <col min="14358" max="14592" width="9.109375" style="32"/>
    <col min="14593" max="14593" width="26.6640625" style="32" customWidth="1"/>
    <col min="14594" max="14595" width="18.6640625" style="32" customWidth="1"/>
    <col min="14596" max="14596" width="27.6640625" style="32" customWidth="1"/>
    <col min="14597" max="14597" width="15.6640625" style="32" customWidth="1"/>
    <col min="14598" max="14599" width="12.6640625" style="32" customWidth="1"/>
    <col min="14600" max="14600" width="17.6640625" style="32" customWidth="1"/>
    <col min="14601" max="14602" width="15.6640625" style="32" customWidth="1"/>
    <col min="14603" max="14605" width="18.6640625" style="32" customWidth="1"/>
    <col min="14606" max="14613" width="15.88671875" style="32" customWidth="1"/>
    <col min="14614" max="14848" width="9.109375" style="32"/>
    <col min="14849" max="14849" width="26.6640625" style="32" customWidth="1"/>
    <col min="14850" max="14851" width="18.6640625" style="32" customWidth="1"/>
    <col min="14852" max="14852" width="27.6640625" style="32" customWidth="1"/>
    <col min="14853" max="14853" width="15.6640625" style="32" customWidth="1"/>
    <col min="14854" max="14855" width="12.6640625" style="32" customWidth="1"/>
    <col min="14856" max="14856" width="17.6640625" style="32" customWidth="1"/>
    <col min="14857" max="14858" width="15.6640625" style="32" customWidth="1"/>
    <col min="14859" max="14861" width="18.6640625" style="32" customWidth="1"/>
    <col min="14862" max="14869" width="15.88671875" style="32" customWidth="1"/>
    <col min="14870" max="15104" width="9.109375" style="32"/>
    <col min="15105" max="15105" width="26.6640625" style="32" customWidth="1"/>
    <col min="15106" max="15107" width="18.6640625" style="32" customWidth="1"/>
    <col min="15108" max="15108" width="27.6640625" style="32" customWidth="1"/>
    <col min="15109" max="15109" width="15.6640625" style="32" customWidth="1"/>
    <col min="15110" max="15111" width="12.6640625" style="32" customWidth="1"/>
    <col min="15112" max="15112" width="17.6640625" style="32" customWidth="1"/>
    <col min="15113" max="15114" width="15.6640625" style="32" customWidth="1"/>
    <col min="15115" max="15117" width="18.6640625" style="32" customWidth="1"/>
    <col min="15118" max="15125" width="15.88671875" style="32" customWidth="1"/>
    <col min="15126" max="15360" width="9.109375" style="32"/>
    <col min="15361" max="15361" width="26.6640625" style="32" customWidth="1"/>
    <col min="15362" max="15363" width="18.6640625" style="32" customWidth="1"/>
    <col min="15364" max="15364" width="27.6640625" style="32" customWidth="1"/>
    <col min="15365" max="15365" width="15.6640625" style="32" customWidth="1"/>
    <col min="15366" max="15367" width="12.6640625" style="32" customWidth="1"/>
    <col min="15368" max="15368" width="17.6640625" style="32" customWidth="1"/>
    <col min="15369" max="15370" width="15.6640625" style="32" customWidth="1"/>
    <col min="15371" max="15373" width="18.6640625" style="32" customWidth="1"/>
    <col min="15374" max="15381" width="15.88671875" style="32" customWidth="1"/>
    <col min="15382" max="15616" width="9.109375" style="32"/>
    <col min="15617" max="15617" width="26.6640625" style="32" customWidth="1"/>
    <col min="15618" max="15619" width="18.6640625" style="32" customWidth="1"/>
    <col min="15620" max="15620" width="27.6640625" style="32" customWidth="1"/>
    <col min="15621" max="15621" width="15.6640625" style="32" customWidth="1"/>
    <col min="15622" max="15623" width="12.6640625" style="32" customWidth="1"/>
    <col min="15624" max="15624" width="17.6640625" style="32" customWidth="1"/>
    <col min="15625" max="15626" width="15.6640625" style="32" customWidth="1"/>
    <col min="15627" max="15629" width="18.6640625" style="32" customWidth="1"/>
    <col min="15630" max="15637" width="15.88671875" style="32" customWidth="1"/>
    <col min="15638" max="15872" width="9.109375" style="32"/>
    <col min="15873" max="15873" width="26.6640625" style="32" customWidth="1"/>
    <col min="15874" max="15875" width="18.6640625" style="32" customWidth="1"/>
    <col min="15876" max="15876" width="27.6640625" style="32" customWidth="1"/>
    <col min="15877" max="15877" width="15.6640625" style="32" customWidth="1"/>
    <col min="15878" max="15879" width="12.6640625" style="32" customWidth="1"/>
    <col min="15880" max="15880" width="17.6640625" style="32" customWidth="1"/>
    <col min="15881" max="15882" width="15.6640625" style="32" customWidth="1"/>
    <col min="15883" max="15885" width="18.6640625" style="32" customWidth="1"/>
    <col min="15886" max="15893" width="15.88671875" style="32" customWidth="1"/>
    <col min="15894" max="16128" width="9.109375" style="32"/>
    <col min="16129" max="16129" width="26.6640625" style="32" customWidth="1"/>
    <col min="16130" max="16131" width="18.6640625" style="32" customWidth="1"/>
    <col min="16132" max="16132" width="27.6640625" style="32" customWidth="1"/>
    <col min="16133" max="16133" width="15.6640625" style="32" customWidth="1"/>
    <col min="16134" max="16135" width="12.6640625" style="32" customWidth="1"/>
    <col min="16136" max="16136" width="17.6640625" style="32" customWidth="1"/>
    <col min="16137" max="16138" width="15.6640625" style="32" customWidth="1"/>
    <col min="16139" max="16141" width="18.6640625" style="32" customWidth="1"/>
    <col min="16142" max="16149" width="15.88671875" style="32" customWidth="1"/>
    <col min="16150" max="16384" width="9.109375" style="32"/>
  </cols>
  <sheetData>
    <row r="1" spans="1:21" ht="17.399999999999999" x14ac:dyDescent="0.3">
      <c r="A1" s="167" t="s">
        <v>10</v>
      </c>
      <c r="B1" s="168"/>
      <c r="C1" s="168"/>
      <c r="D1" s="168"/>
      <c r="E1" s="168"/>
      <c r="F1" s="168"/>
      <c r="G1" s="168"/>
      <c r="H1" s="168"/>
      <c r="I1" s="168"/>
      <c r="J1" s="169"/>
      <c r="K1" s="167" t="s">
        <v>10</v>
      </c>
      <c r="L1" s="168"/>
      <c r="M1" s="168"/>
      <c r="N1" s="168"/>
      <c r="O1" s="168"/>
      <c r="P1" s="168"/>
      <c r="Q1" s="168"/>
      <c r="R1" s="168"/>
      <c r="S1" s="168"/>
      <c r="T1" s="168"/>
      <c r="U1" s="169"/>
    </row>
    <row r="2" spans="1:21" ht="17.399999999999999" x14ac:dyDescent="0.3">
      <c r="A2" s="170" t="s">
        <v>110</v>
      </c>
      <c r="B2" s="171"/>
      <c r="C2" s="171"/>
      <c r="D2" s="171"/>
      <c r="E2" s="171"/>
      <c r="F2" s="171"/>
      <c r="G2" s="171"/>
      <c r="H2" s="171"/>
      <c r="I2" s="171"/>
      <c r="J2" s="172"/>
      <c r="K2" s="170" t="s">
        <v>111</v>
      </c>
      <c r="L2" s="171"/>
      <c r="M2" s="171"/>
      <c r="N2" s="171"/>
      <c r="O2" s="171"/>
      <c r="P2" s="171"/>
      <c r="Q2" s="171"/>
      <c r="R2" s="171"/>
      <c r="S2" s="171"/>
      <c r="T2" s="171"/>
      <c r="U2" s="172"/>
    </row>
    <row r="3" spans="1:21" x14ac:dyDescent="0.3">
      <c r="A3" s="55"/>
      <c r="B3" s="56"/>
      <c r="C3" s="57"/>
      <c r="D3" s="173" t="s">
        <v>112</v>
      </c>
      <c r="E3" s="173"/>
      <c r="F3" s="173"/>
      <c r="G3" s="57"/>
      <c r="H3" s="56"/>
      <c r="I3" s="56"/>
      <c r="J3" s="58"/>
      <c r="K3" s="55"/>
      <c r="L3" s="56"/>
      <c r="M3" s="57"/>
      <c r="N3" s="173" t="s">
        <v>112</v>
      </c>
      <c r="O3" s="173"/>
      <c r="P3" s="173"/>
      <c r="Q3" s="173"/>
      <c r="R3" s="57"/>
      <c r="S3" s="57"/>
      <c r="T3" s="56"/>
      <c r="U3" s="58"/>
    </row>
    <row r="4" spans="1:21" x14ac:dyDescent="0.3">
      <c r="A4" s="59"/>
      <c r="B4" s="60"/>
      <c r="C4" s="60"/>
      <c r="D4" s="60"/>
      <c r="E4" s="60"/>
      <c r="F4" s="174" t="s">
        <v>11</v>
      </c>
      <c r="G4" s="174"/>
      <c r="H4" s="174"/>
      <c r="I4" s="174"/>
      <c r="J4" s="175"/>
      <c r="K4" s="61"/>
      <c r="L4" s="62"/>
      <c r="M4" s="62"/>
      <c r="N4" s="62"/>
      <c r="O4" s="62"/>
      <c r="P4" s="62"/>
      <c r="Q4" s="62"/>
      <c r="R4" s="62"/>
      <c r="S4" s="62"/>
      <c r="T4" s="62"/>
      <c r="U4" s="63"/>
    </row>
    <row r="5" spans="1:21" x14ac:dyDescent="0.3">
      <c r="A5" s="64" t="s">
        <v>12</v>
      </c>
      <c r="B5" s="176" t="s">
        <v>13</v>
      </c>
      <c r="C5" s="177"/>
      <c r="D5" s="65" t="s">
        <v>14</v>
      </c>
      <c r="E5" s="66"/>
      <c r="F5" s="65" t="s">
        <v>15</v>
      </c>
      <c r="G5" s="67"/>
      <c r="H5" s="68" t="s">
        <v>16</v>
      </c>
      <c r="I5" s="69" t="s">
        <v>11</v>
      </c>
      <c r="J5" s="69"/>
      <c r="K5" s="64" t="s">
        <v>12</v>
      </c>
      <c r="L5" s="178" t="s">
        <v>13</v>
      </c>
      <c r="M5" s="179"/>
      <c r="N5" s="65" t="s">
        <v>17</v>
      </c>
      <c r="O5" s="67"/>
      <c r="P5" s="180" t="s">
        <v>113</v>
      </c>
      <c r="Q5" s="181"/>
      <c r="R5" s="181"/>
      <c r="S5" s="181"/>
      <c r="T5" s="181"/>
      <c r="U5" s="182"/>
    </row>
    <row r="6" spans="1:21" x14ac:dyDescent="0.3">
      <c r="A6" s="70" t="s">
        <v>18</v>
      </c>
      <c r="B6" s="189" t="s">
        <v>114</v>
      </c>
      <c r="C6" s="190"/>
      <c r="D6" s="71" t="s">
        <v>19</v>
      </c>
      <c r="E6" s="72">
        <v>0.98702500000000004</v>
      </c>
      <c r="F6" s="73" t="s">
        <v>115</v>
      </c>
      <c r="G6" s="74"/>
      <c r="H6" s="75">
        <v>75.829554722297758</v>
      </c>
      <c r="I6" s="76" t="s">
        <v>11</v>
      </c>
      <c r="J6" s="77"/>
      <c r="K6" s="70" t="s">
        <v>18</v>
      </c>
      <c r="L6" s="191" t="s">
        <v>114</v>
      </c>
      <c r="M6" s="192"/>
      <c r="N6" s="78">
        <v>40419.96968896866</v>
      </c>
      <c r="O6" s="79"/>
      <c r="P6" s="183"/>
      <c r="Q6" s="184"/>
      <c r="R6" s="184"/>
      <c r="S6" s="184"/>
      <c r="T6" s="184"/>
      <c r="U6" s="185"/>
    </row>
    <row r="7" spans="1:21" x14ac:dyDescent="0.3">
      <c r="A7" s="70" t="s">
        <v>20</v>
      </c>
      <c r="B7" s="193" t="s">
        <v>21</v>
      </c>
      <c r="C7" s="192"/>
      <c r="D7" s="80" t="s">
        <v>22</v>
      </c>
      <c r="E7" s="81">
        <v>719.54700000000003</v>
      </c>
      <c r="F7" s="73" t="s">
        <v>116</v>
      </c>
      <c r="G7" s="74"/>
      <c r="H7" s="82">
        <v>59.545673411472379</v>
      </c>
      <c r="I7" s="83" t="s">
        <v>11</v>
      </c>
      <c r="J7" s="84"/>
      <c r="K7" s="85" t="s">
        <v>20</v>
      </c>
      <c r="L7" s="194" t="s">
        <v>21</v>
      </c>
      <c r="M7" s="195"/>
      <c r="N7" s="65"/>
      <c r="O7" s="67"/>
      <c r="P7" s="186"/>
      <c r="Q7" s="187"/>
      <c r="R7" s="187"/>
      <c r="S7" s="187"/>
      <c r="T7" s="187"/>
      <c r="U7" s="188"/>
    </row>
    <row r="8" spans="1:21" ht="15.6" x14ac:dyDescent="0.3">
      <c r="A8" s="70" t="s">
        <v>23</v>
      </c>
      <c r="B8" s="202" t="s">
        <v>117</v>
      </c>
      <c r="C8" s="203"/>
      <c r="D8" s="80" t="s">
        <v>24</v>
      </c>
      <c r="E8" s="81">
        <v>1410.31212</v>
      </c>
      <c r="F8" s="73"/>
      <c r="G8" s="74"/>
      <c r="H8" s="69" t="s">
        <v>25</v>
      </c>
      <c r="I8" s="86" t="s">
        <v>11</v>
      </c>
      <c r="J8" s="69" t="s">
        <v>26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9"/>
    </row>
    <row r="9" spans="1:21" ht="15.6" x14ac:dyDescent="0.3">
      <c r="A9" s="70" t="s">
        <v>27</v>
      </c>
      <c r="B9" s="202" t="s">
        <v>28</v>
      </c>
      <c r="C9" s="203"/>
      <c r="D9" s="80" t="s">
        <v>29</v>
      </c>
      <c r="E9" s="90">
        <v>40419.96968896866</v>
      </c>
      <c r="F9" s="73" t="s">
        <v>30</v>
      </c>
      <c r="G9" s="74"/>
      <c r="H9" s="82">
        <v>65.88</v>
      </c>
      <c r="I9" s="91">
        <v>41645</v>
      </c>
      <c r="J9" s="92">
        <v>33943</v>
      </c>
      <c r="K9" s="204" t="s">
        <v>31</v>
      </c>
      <c r="L9" s="205"/>
      <c r="M9" s="205"/>
      <c r="N9" s="205"/>
      <c r="O9" s="205"/>
      <c r="P9" s="205"/>
      <c r="Q9" s="205"/>
      <c r="R9" s="205"/>
      <c r="S9" s="205"/>
      <c r="T9" s="205"/>
      <c r="U9" s="206"/>
    </row>
    <row r="10" spans="1:21" x14ac:dyDescent="0.3">
      <c r="A10" s="70" t="s">
        <v>32</v>
      </c>
      <c r="B10" s="193" t="s">
        <v>33</v>
      </c>
      <c r="C10" s="192"/>
      <c r="D10" s="80" t="s">
        <v>34</v>
      </c>
      <c r="E10" s="81">
        <v>0</v>
      </c>
      <c r="F10" s="93" t="s">
        <v>35</v>
      </c>
      <c r="G10" s="94"/>
      <c r="H10" s="95">
        <v>67.400000000000006</v>
      </c>
      <c r="I10" s="96">
        <v>42054</v>
      </c>
      <c r="J10" s="97">
        <v>32954</v>
      </c>
      <c r="K10" s="98"/>
      <c r="L10" s="99" t="s">
        <v>36</v>
      </c>
      <c r="M10" s="100"/>
      <c r="N10" s="99" t="s">
        <v>37</v>
      </c>
      <c r="O10" s="100"/>
      <c r="P10" s="99" t="s">
        <v>38</v>
      </c>
      <c r="Q10" s="100"/>
      <c r="R10" s="99" t="s">
        <v>39</v>
      </c>
      <c r="S10" s="100"/>
      <c r="T10" s="99" t="s">
        <v>40</v>
      </c>
      <c r="U10" s="101"/>
    </row>
    <row r="11" spans="1:21" x14ac:dyDescent="0.3">
      <c r="A11" s="207" t="s">
        <v>118</v>
      </c>
      <c r="B11" s="208"/>
      <c r="C11" s="209"/>
      <c r="D11" s="102" t="s">
        <v>41</v>
      </c>
      <c r="E11" s="103">
        <v>40419.96968896866</v>
      </c>
      <c r="F11" s="65" t="s">
        <v>42</v>
      </c>
      <c r="G11" s="67"/>
      <c r="H11" s="68" t="s">
        <v>43</v>
      </c>
      <c r="I11" s="69" t="s">
        <v>44</v>
      </c>
      <c r="J11" s="69" t="s">
        <v>45</v>
      </c>
      <c r="K11" s="104" t="s">
        <v>46</v>
      </c>
      <c r="L11" s="68" t="s">
        <v>47</v>
      </c>
      <c r="M11" s="68" t="s">
        <v>48</v>
      </c>
      <c r="N11" s="68" t="s">
        <v>47</v>
      </c>
      <c r="O11" s="68" t="s">
        <v>48</v>
      </c>
      <c r="P11" s="68" t="s">
        <v>47</v>
      </c>
      <c r="Q11" s="68" t="s">
        <v>48</v>
      </c>
      <c r="R11" s="68" t="s">
        <v>47</v>
      </c>
      <c r="S11" s="68" t="s">
        <v>48</v>
      </c>
      <c r="T11" s="68" t="s">
        <v>47</v>
      </c>
      <c r="U11" s="68" t="s">
        <v>48</v>
      </c>
    </row>
    <row r="12" spans="1:21" x14ac:dyDescent="0.3">
      <c r="A12" s="210"/>
      <c r="B12" s="211"/>
      <c r="C12" s="212"/>
      <c r="D12" s="66" t="s">
        <v>49</v>
      </c>
      <c r="E12" s="105"/>
      <c r="F12" s="64" t="s">
        <v>50</v>
      </c>
      <c r="G12" s="64"/>
      <c r="H12" s="106">
        <v>2512075.6342306598</v>
      </c>
      <c r="I12" s="106">
        <v>1243.4867093878531</v>
      </c>
      <c r="J12" s="106">
        <v>2513319.1209400478</v>
      </c>
      <c r="K12" s="70" t="s">
        <v>51</v>
      </c>
      <c r="L12" s="107">
        <v>995.00000000000011</v>
      </c>
      <c r="M12" s="108">
        <v>511737.4757246481</v>
      </c>
      <c r="N12" s="107">
        <v>1094.4999999999995</v>
      </c>
      <c r="O12" s="108">
        <v>557628.79271682794</v>
      </c>
      <c r="P12" s="107">
        <v>1194.0000000000002</v>
      </c>
      <c r="Q12" s="108">
        <v>603520.10970900767</v>
      </c>
      <c r="R12" s="107">
        <v>895.50000000000045</v>
      </c>
      <c r="S12" s="108">
        <v>465846.15873246838</v>
      </c>
      <c r="T12" s="107">
        <v>795.99999999999966</v>
      </c>
      <c r="U12" s="108">
        <v>419954.84174028866</v>
      </c>
    </row>
    <row r="13" spans="1:21" x14ac:dyDescent="0.3">
      <c r="A13" s="210"/>
      <c r="B13" s="211"/>
      <c r="C13" s="212"/>
      <c r="D13" s="109" t="s">
        <v>52</v>
      </c>
      <c r="E13" s="108">
        <v>40420</v>
      </c>
      <c r="F13" s="74" t="s">
        <v>53</v>
      </c>
      <c r="G13" s="70"/>
      <c r="H13" s="110">
        <v>1898037.1386884754</v>
      </c>
      <c r="I13" s="110">
        <v>847.54670025082169</v>
      </c>
      <c r="J13" s="110">
        <v>1898884.6853887262</v>
      </c>
      <c r="K13" s="70" t="s">
        <v>54</v>
      </c>
      <c r="L13" s="90">
        <v>788.00000000000034</v>
      </c>
      <c r="M13" s="81">
        <v>405181.39163275791</v>
      </c>
      <c r="N13" s="90">
        <v>866.8000000000003</v>
      </c>
      <c r="O13" s="81">
        <v>441684.07504054805</v>
      </c>
      <c r="P13" s="90">
        <v>945.60000000000014</v>
      </c>
      <c r="Q13" s="81">
        <v>478186.75844833837</v>
      </c>
      <c r="R13" s="90">
        <v>709.19999999999993</v>
      </c>
      <c r="S13" s="81">
        <v>368678.70822496759</v>
      </c>
      <c r="T13" s="90">
        <v>630.40000000000032</v>
      </c>
      <c r="U13" s="81">
        <v>332176.02481717744</v>
      </c>
    </row>
    <row r="14" spans="1:21" x14ac:dyDescent="0.3">
      <c r="A14" s="210"/>
      <c r="B14" s="211"/>
      <c r="C14" s="212"/>
      <c r="D14" s="111" t="s">
        <v>55</v>
      </c>
      <c r="E14" s="81">
        <v>0</v>
      </c>
      <c r="F14" s="216" t="s">
        <v>119</v>
      </c>
      <c r="G14" s="208"/>
      <c r="H14" s="208"/>
      <c r="I14" s="208"/>
      <c r="J14" s="209"/>
      <c r="K14" s="70" t="s">
        <v>56</v>
      </c>
      <c r="L14" s="90">
        <v>605.00000000000011</v>
      </c>
      <c r="M14" s="81">
        <v>296829.91314361239</v>
      </c>
      <c r="N14" s="90">
        <v>665.5</v>
      </c>
      <c r="O14" s="81">
        <v>324958.19714564178</v>
      </c>
      <c r="P14" s="90">
        <v>725.99999999999977</v>
      </c>
      <c r="Q14" s="81">
        <v>353086.481147671</v>
      </c>
      <c r="R14" s="90">
        <v>544.50000000000011</v>
      </c>
      <c r="S14" s="81">
        <v>268701.62914158293</v>
      </c>
      <c r="T14" s="90">
        <v>484</v>
      </c>
      <c r="U14" s="81">
        <v>240573.34513955374</v>
      </c>
    </row>
    <row r="15" spans="1:21" x14ac:dyDescent="0.3">
      <c r="A15" s="210"/>
      <c r="B15" s="211"/>
      <c r="C15" s="212"/>
      <c r="D15" s="111" t="s">
        <v>57</v>
      </c>
      <c r="E15" s="112">
        <v>0</v>
      </c>
      <c r="F15" s="210"/>
      <c r="G15" s="211"/>
      <c r="H15" s="211"/>
      <c r="I15" s="211"/>
      <c r="J15" s="212"/>
      <c r="K15" s="70" t="s">
        <v>58</v>
      </c>
      <c r="L15" s="90">
        <v>313.00000000000011</v>
      </c>
      <c r="M15" s="81">
        <v>159876.99577917028</v>
      </c>
      <c r="N15" s="90">
        <v>344.30000000000018</v>
      </c>
      <c r="O15" s="81">
        <v>175621.387205476</v>
      </c>
      <c r="P15" s="90">
        <v>375.59999999999991</v>
      </c>
      <c r="Q15" s="81">
        <v>191365.77863178172</v>
      </c>
      <c r="R15" s="90">
        <v>281.70000000000005</v>
      </c>
      <c r="S15" s="81">
        <v>144132.60435286455</v>
      </c>
      <c r="T15" s="90">
        <v>250.39999999999992</v>
      </c>
      <c r="U15" s="81">
        <v>128388.21292655882</v>
      </c>
    </row>
    <row r="16" spans="1:21" x14ac:dyDescent="0.3">
      <c r="A16" s="213"/>
      <c r="B16" s="214"/>
      <c r="C16" s="215"/>
      <c r="D16" s="113"/>
      <c r="E16" s="114"/>
      <c r="F16" s="213"/>
      <c r="G16" s="214"/>
      <c r="H16" s="214"/>
      <c r="I16" s="214"/>
      <c r="J16" s="215"/>
      <c r="K16" s="70" t="s">
        <v>59</v>
      </c>
      <c r="L16" s="90">
        <v>111</v>
      </c>
      <c r="M16" s="81">
        <v>86455.806036040478</v>
      </c>
      <c r="N16" s="90">
        <v>122.10000000000001</v>
      </c>
      <c r="O16" s="81">
        <v>92139.375262936199</v>
      </c>
      <c r="P16" s="90">
        <v>133.19999999999993</v>
      </c>
      <c r="Q16" s="81">
        <v>97822.944489831934</v>
      </c>
      <c r="R16" s="90">
        <v>99.90000000000002</v>
      </c>
      <c r="S16" s="81">
        <v>80772.236809144815</v>
      </c>
      <c r="T16" s="90">
        <v>88.800000000000011</v>
      </c>
      <c r="U16" s="81">
        <v>75088.667582249109</v>
      </c>
    </row>
    <row r="17" spans="1:21" x14ac:dyDescent="0.3">
      <c r="A17" s="115"/>
      <c r="B17" s="116"/>
      <c r="C17" s="116"/>
      <c r="D17" s="116"/>
      <c r="E17" s="117"/>
      <c r="F17" s="118"/>
      <c r="G17" s="116"/>
      <c r="H17" s="116"/>
      <c r="I17" s="116"/>
      <c r="J17" s="119"/>
      <c r="K17" s="70" t="s">
        <v>60</v>
      </c>
      <c r="L17" s="90">
        <v>10.999999999999998</v>
      </c>
      <c r="M17" s="81">
        <v>53069.445680389588</v>
      </c>
      <c r="N17" s="90">
        <v>12.100000000000019</v>
      </c>
      <c r="O17" s="81">
        <v>53655.80341791916</v>
      </c>
      <c r="P17" s="90">
        <v>13.199999999999998</v>
      </c>
      <c r="Q17" s="81">
        <v>54242.161155448724</v>
      </c>
      <c r="R17" s="90">
        <v>9.9000000000000163</v>
      </c>
      <c r="S17" s="81">
        <v>52483.087942860002</v>
      </c>
      <c r="T17" s="90">
        <v>8.7999999999999989</v>
      </c>
      <c r="U17" s="81">
        <v>51896.73020533043</v>
      </c>
    </row>
    <row r="18" spans="1:21" ht="15.6" x14ac:dyDescent="0.3">
      <c r="A18" s="217" t="s">
        <v>61</v>
      </c>
      <c r="B18" s="218"/>
      <c r="C18" s="218"/>
      <c r="D18" s="218"/>
      <c r="E18" s="218"/>
      <c r="F18" s="218"/>
      <c r="G18" s="218"/>
      <c r="H18" s="218"/>
      <c r="I18" s="218"/>
      <c r="J18" s="219"/>
      <c r="K18" s="70" t="s">
        <v>62</v>
      </c>
      <c r="L18" s="90">
        <v>0</v>
      </c>
      <c r="M18" s="81">
        <v>51130.738524844281</v>
      </c>
      <c r="N18" s="90">
        <v>0</v>
      </c>
      <c r="O18" s="81">
        <v>51134.284672795839</v>
      </c>
      <c r="P18" s="90">
        <v>0</v>
      </c>
      <c r="Q18" s="81">
        <v>51137.830820747346</v>
      </c>
      <c r="R18" s="90">
        <v>0</v>
      </c>
      <c r="S18" s="81">
        <v>51127.192376892752</v>
      </c>
      <c r="T18" s="90">
        <v>0</v>
      </c>
      <c r="U18" s="81">
        <v>51123.64622894123</v>
      </c>
    </row>
    <row r="19" spans="1:21" x14ac:dyDescent="0.3">
      <c r="A19" s="69" t="s">
        <v>63</v>
      </c>
      <c r="B19" s="196" t="s">
        <v>64</v>
      </c>
      <c r="C19" s="197"/>
      <c r="D19" s="198"/>
      <c r="E19" s="69" t="s">
        <v>65</v>
      </c>
      <c r="F19" s="196" t="s">
        <v>66</v>
      </c>
      <c r="G19" s="199"/>
      <c r="H19" s="200"/>
      <c r="I19" s="200"/>
      <c r="J19" s="201"/>
      <c r="K19" s="70" t="s">
        <v>67</v>
      </c>
      <c r="L19" s="90">
        <v>1.9999999999999984</v>
      </c>
      <c r="M19" s="81">
        <v>58055.87389526979</v>
      </c>
      <c r="N19" s="90">
        <v>2.2000000000000002</v>
      </c>
      <c r="O19" s="81">
        <v>58153.002266565658</v>
      </c>
      <c r="P19" s="90">
        <v>2.3999999999999977</v>
      </c>
      <c r="Q19" s="81">
        <v>58250.130637861519</v>
      </c>
      <c r="R19" s="90">
        <v>1.7999999999999996</v>
      </c>
      <c r="S19" s="81">
        <v>57958.745523973914</v>
      </c>
      <c r="T19" s="90">
        <v>1.599999999999999</v>
      </c>
      <c r="U19" s="81">
        <v>57861.617152678053</v>
      </c>
    </row>
    <row r="20" spans="1:21" x14ac:dyDescent="0.3">
      <c r="A20" s="120" t="s">
        <v>68</v>
      </c>
      <c r="B20" s="121" t="s">
        <v>69</v>
      </c>
      <c r="C20" s="122"/>
      <c r="D20" s="123"/>
      <c r="E20" s="81">
        <v>12000</v>
      </c>
      <c r="F20" s="124" t="s">
        <v>120</v>
      </c>
      <c r="G20" s="124"/>
      <c r="H20" s="124"/>
      <c r="I20" s="124"/>
      <c r="J20" s="125"/>
      <c r="K20" s="70" t="s">
        <v>70</v>
      </c>
      <c r="L20" s="90">
        <v>52.000000000000014</v>
      </c>
      <c r="M20" s="81">
        <v>67492.412963655617</v>
      </c>
      <c r="N20" s="90">
        <v>57.2</v>
      </c>
      <c r="O20" s="81">
        <v>69931.126962012902</v>
      </c>
      <c r="P20" s="90">
        <v>62.399999999999977</v>
      </c>
      <c r="Q20" s="81">
        <v>72369.840960370158</v>
      </c>
      <c r="R20" s="90">
        <v>46.79999999999999</v>
      </c>
      <c r="S20" s="81">
        <v>65053.698965298347</v>
      </c>
      <c r="T20" s="90">
        <v>41.600000000000009</v>
      </c>
      <c r="U20" s="81">
        <v>62614.984966941083</v>
      </c>
    </row>
    <row r="21" spans="1:21" x14ac:dyDescent="0.3">
      <c r="A21" s="126" t="s">
        <v>68</v>
      </c>
      <c r="B21" s="127" t="s">
        <v>71</v>
      </c>
      <c r="C21" s="124"/>
      <c r="D21" s="128"/>
      <c r="E21" s="81">
        <v>24000</v>
      </c>
      <c r="F21" s="124" t="s">
        <v>120</v>
      </c>
      <c r="G21" s="124"/>
      <c r="H21" s="124"/>
      <c r="I21" s="124"/>
      <c r="J21" s="125"/>
      <c r="K21" s="70" t="s">
        <v>72</v>
      </c>
      <c r="L21" s="90">
        <v>272</v>
      </c>
      <c r="M21" s="81">
        <v>137957.22266281469</v>
      </c>
      <c r="N21" s="90">
        <v>299.2</v>
      </c>
      <c r="O21" s="81">
        <v>151183.14457562461</v>
      </c>
      <c r="P21" s="90">
        <v>326.40000000000003</v>
      </c>
      <c r="Q21" s="81">
        <v>164409.06648843453</v>
      </c>
      <c r="R21" s="90">
        <v>244.79999999999995</v>
      </c>
      <c r="S21" s="81">
        <v>124731.30075000474</v>
      </c>
      <c r="T21" s="90">
        <v>217.60000000000008</v>
      </c>
      <c r="U21" s="81">
        <v>111505.3788371948</v>
      </c>
    </row>
    <row r="22" spans="1:21" x14ac:dyDescent="0.3">
      <c r="A22" s="126" t="s">
        <v>68</v>
      </c>
      <c r="B22" s="127" t="s">
        <v>98</v>
      </c>
      <c r="C22" s="124"/>
      <c r="D22" s="128"/>
      <c r="E22" s="81">
        <v>2500</v>
      </c>
      <c r="F22" s="124" t="s">
        <v>120</v>
      </c>
      <c r="G22" s="124"/>
      <c r="H22" s="124"/>
      <c r="I22" s="124"/>
      <c r="J22" s="125"/>
      <c r="K22" s="70" t="s">
        <v>73</v>
      </c>
      <c r="L22" s="90">
        <v>560.99999999999989</v>
      </c>
      <c r="M22" s="81">
        <v>252871.2041234324</v>
      </c>
      <c r="N22" s="90">
        <v>617.09999999999991</v>
      </c>
      <c r="O22" s="81">
        <v>278508.11089847086</v>
      </c>
      <c r="P22" s="90">
        <v>673.2</v>
      </c>
      <c r="Q22" s="81">
        <v>304145.01767350925</v>
      </c>
      <c r="R22" s="90">
        <v>504.9</v>
      </c>
      <c r="S22" s="81">
        <v>227234.29734839391</v>
      </c>
      <c r="T22" s="90">
        <v>448.80000000000007</v>
      </c>
      <c r="U22" s="81">
        <v>201597.39057335554</v>
      </c>
    </row>
    <row r="23" spans="1:21" x14ac:dyDescent="0.3">
      <c r="A23" s="126" t="s">
        <v>68</v>
      </c>
      <c r="B23" s="127" t="s">
        <v>121</v>
      </c>
      <c r="C23" s="124"/>
      <c r="D23" s="128"/>
      <c r="E23" s="81">
        <v>1920</v>
      </c>
      <c r="F23" s="124" t="s">
        <v>120</v>
      </c>
      <c r="G23" s="124"/>
      <c r="H23" s="124"/>
      <c r="I23" s="124"/>
      <c r="J23" s="125"/>
      <c r="K23" s="70" t="s">
        <v>74</v>
      </c>
      <c r="L23" s="90">
        <v>901.00000000000023</v>
      </c>
      <c r="M23" s="81">
        <v>431417.15406402439</v>
      </c>
      <c r="N23" s="90">
        <v>991.10000000000036</v>
      </c>
      <c r="O23" s="81">
        <v>472775.28057839483</v>
      </c>
      <c r="P23" s="90">
        <v>1081.2</v>
      </c>
      <c r="Q23" s="81">
        <v>514133.40709276526</v>
      </c>
      <c r="R23" s="90">
        <v>810.9000000000002</v>
      </c>
      <c r="S23" s="81">
        <v>390059.02754965401</v>
      </c>
      <c r="T23" s="90">
        <v>720.80000000000007</v>
      </c>
      <c r="U23" s="81">
        <v>348700.90103528363</v>
      </c>
    </row>
    <row r="24" spans="1:21" x14ac:dyDescent="0.3">
      <c r="A24" s="129"/>
      <c r="B24" s="130"/>
      <c r="C24" s="131"/>
      <c r="D24" s="132"/>
      <c r="E24" s="81"/>
      <c r="F24" s="124"/>
      <c r="G24" s="124"/>
      <c r="H24" s="124"/>
      <c r="I24" s="124"/>
      <c r="J24" s="125"/>
      <c r="K24" s="133" t="s">
        <v>75</v>
      </c>
      <c r="L24" s="134">
        <v>4611.0000000000009</v>
      </c>
      <c r="M24" s="134">
        <v>2512075.6342306598</v>
      </c>
      <c r="N24" s="134">
        <v>5072.0999999999995</v>
      </c>
      <c r="O24" s="134">
        <v>2727372.5807432136</v>
      </c>
      <c r="P24" s="134">
        <v>5533.2</v>
      </c>
      <c r="Q24" s="134">
        <v>2942669.5272557675</v>
      </c>
      <c r="R24" s="134">
        <v>4149.9000000000015</v>
      </c>
      <c r="S24" s="134">
        <v>2296778.6877181055</v>
      </c>
      <c r="T24" s="134">
        <v>3688.8000000000006</v>
      </c>
      <c r="U24" s="134">
        <v>2081481.7412055528</v>
      </c>
    </row>
    <row r="25" spans="1:21" x14ac:dyDescent="0.3">
      <c r="A25" s="129"/>
      <c r="B25" s="130"/>
      <c r="C25" s="131"/>
      <c r="D25" s="132"/>
      <c r="E25" s="81"/>
      <c r="F25" s="124"/>
      <c r="G25" s="124"/>
      <c r="H25" s="124"/>
      <c r="I25" s="124"/>
      <c r="J25" s="125"/>
      <c r="K25" s="133" t="s">
        <v>76</v>
      </c>
      <c r="L25" s="134">
        <v>3850.0000000000009</v>
      </c>
      <c r="M25" s="134">
        <v>1898037.1386884754</v>
      </c>
      <c r="N25" s="134">
        <v>4235</v>
      </c>
      <c r="O25" s="134">
        <v>2075554.4563798835</v>
      </c>
      <c r="P25" s="134">
        <v>4620</v>
      </c>
      <c r="Q25" s="134">
        <v>2253071.7740712916</v>
      </c>
      <c r="R25" s="134">
        <v>3465.0000000000005</v>
      </c>
      <c r="S25" s="134">
        <v>1720519.8209970668</v>
      </c>
      <c r="T25" s="134">
        <v>3080.0000000000005</v>
      </c>
      <c r="U25" s="134">
        <v>1543002.5033056592</v>
      </c>
    </row>
    <row r="26" spans="1:21" x14ac:dyDescent="0.3">
      <c r="A26" s="129"/>
      <c r="B26" s="130"/>
      <c r="C26" s="131"/>
      <c r="D26" s="132"/>
      <c r="E26" s="81"/>
      <c r="F26" s="124"/>
      <c r="G26" s="124"/>
      <c r="H26" s="124"/>
      <c r="I26" s="124"/>
      <c r="J26" s="125"/>
      <c r="K26" s="135"/>
      <c r="L26" s="136"/>
      <c r="M26" s="136"/>
      <c r="N26" s="136"/>
      <c r="O26" s="136"/>
      <c r="P26" s="136"/>
      <c r="Q26" s="136"/>
      <c r="R26" s="136"/>
      <c r="S26" s="136"/>
      <c r="T26" s="136"/>
      <c r="U26" s="137"/>
    </row>
    <row r="27" spans="1:21" ht="15.6" x14ac:dyDescent="0.3">
      <c r="A27" s="129"/>
      <c r="B27" s="130"/>
      <c r="C27" s="131"/>
      <c r="D27" s="132"/>
      <c r="E27" s="81"/>
      <c r="F27" s="124"/>
      <c r="G27" s="124"/>
      <c r="H27" s="124"/>
      <c r="I27" s="124"/>
      <c r="J27" s="125"/>
      <c r="K27" s="204" t="s">
        <v>77</v>
      </c>
      <c r="L27" s="205"/>
      <c r="M27" s="205"/>
      <c r="N27" s="205"/>
      <c r="O27" s="205"/>
      <c r="P27" s="205"/>
      <c r="Q27" s="205"/>
      <c r="R27" s="205"/>
      <c r="S27" s="205"/>
      <c r="T27" s="205"/>
      <c r="U27" s="206"/>
    </row>
    <row r="28" spans="1:21" x14ac:dyDescent="0.3">
      <c r="A28" s="129"/>
      <c r="B28" s="130"/>
      <c r="C28" s="131"/>
      <c r="D28" s="132"/>
      <c r="E28" s="81"/>
      <c r="F28" s="124"/>
      <c r="G28" s="124"/>
      <c r="H28" s="124"/>
      <c r="I28" s="124"/>
      <c r="J28" s="125"/>
      <c r="K28" s="98"/>
      <c r="L28" s="99" t="s">
        <v>36</v>
      </c>
      <c r="M28" s="100"/>
      <c r="N28" s="99" t="s">
        <v>37</v>
      </c>
      <c r="O28" s="100"/>
      <c r="P28" s="99" t="s">
        <v>38</v>
      </c>
      <c r="Q28" s="100"/>
      <c r="R28" s="99" t="s">
        <v>39</v>
      </c>
      <c r="S28" s="100"/>
      <c r="T28" s="99" t="s">
        <v>40</v>
      </c>
      <c r="U28" s="101"/>
    </row>
    <row r="29" spans="1:21" x14ac:dyDescent="0.3">
      <c r="A29" s="129"/>
      <c r="B29" s="130"/>
      <c r="C29" s="131"/>
      <c r="D29" s="132"/>
      <c r="E29" s="81"/>
      <c r="F29" s="124"/>
      <c r="G29" s="124"/>
      <c r="H29" s="124"/>
      <c r="I29" s="124"/>
      <c r="J29" s="125"/>
      <c r="K29" s="104" t="s">
        <v>46</v>
      </c>
      <c r="L29" s="68" t="s">
        <v>47</v>
      </c>
      <c r="M29" s="68" t="s">
        <v>48</v>
      </c>
      <c r="N29" s="68" t="s">
        <v>47</v>
      </c>
      <c r="O29" s="68" t="s">
        <v>48</v>
      </c>
      <c r="P29" s="68" t="s">
        <v>47</v>
      </c>
      <c r="Q29" s="68" t="s">
        <v>48</v>
      </c>
      <c r="R29" s="68" t="s">
        <v>47</v>
      </c>
      <c r="S29" s="68" t="s">
        <v>48</v>
      </c>
      <c r="T29" s="68" t="s">
        <v>47</v>
      </c>
      <c r="U29" s="68" t="s">
        <v>48</v>
      </c>
    </row>
    <row r="30" spans="1:21" x14ac:dyDescent="0.3">
      <c r="A30" s="138"/>
      <c r="B30" s="139"/>
      <c r="C30" s="140"/>
      <c r="D30" s="141"/>
      <c r="E30" s="142"/>
      <c r="F30" s="124"/>
      <c r="G30" s="124"/>
      <c r="H30" s="124"/>
      <c r="I30" s="124"/>
      <c r="J30" s="125"/>
      <c r="K30" s="70" t="s">
        <v>51</v>
      </c>
      <c r="L30" s="107">
        <v>995.00000000000011</v>
      </c>
      <c r="M30" s="108">
        <v>200.31093038050452</v>
      </c>
      <c r="N30" s="107">
        <v>1094.4999999999995</v>
      </c>
      <c r="O30" s="108">
        <v>226.51380813890177</v>
      </c>
      <c r="P30" s="107">
        <v>1194.0000000000002</v>
      </c>
      <c r="Q30" s="108">
        <v>252.71668589729899</v>
      </c>
      <c r="R30" s="107">
        <v>895.50000000000045</v>
      </c>
      <c r="S30" s="108">
        <v>174.10805262210732</v>
      </c>
      <c r="T30" s="107">
        <v>795.99999999999966</v>
      </c>
      <c r="U30" s="108">
        <v>147.9051748637101</v>
      </c>
    </row>
    <row r="31" spans="1:21" x14ac:dyDescent="0.3">
      <c r="A31" s="143"/>
      <c r="B31" s="144"/>
      <c r="C31" s="144"/>
      <c r="D31" s="144" t="s">
        <v>78</v>
      </c>
      <c r="E31" s="145">
        <v>40420</v>
      </c>
      <c r="F31" s="146"/>
      <c r="G31" s="146"/>
      <c r="H31" s="146"/>
      <c r="I31" s="146"/>
      <c r="J31" s="147"/>
      <c r="K31" s="70" t="s">
        <v>54</v>
      </c>
      <c r="L31" s="90">
        <v>788.00000000000034</v>
      </c>
      <c r="M31" s="81">
        <v>160.64987276343737</v>
      </c>
      <c r="N31" s="90">
        <v>866.8000000000003</v>
      </c>
      <c r="O31" s="81">
        <v>182.04027842086316</v>
      </c>
      <c r="P31" s="90">
        <v>945.60000000000014</v>
      </c>
      <c r="Q31" s="81">
        <v>203.43068407828872</v>
      </c>
      <c r="R31" s="90">
        <v>709.19999999999993</v>
      </c>
      <c r="S31" s="81">
        <v>139.25946710601173</v>
      </c>
      <c r="T31" s="90">
        <v>630.40000000000032</v>
      </c>
      <c r="U31" s="81">
        <v>117.86906144858607</v>
      </c>
    </row>
    <row r="32" spans="1:21" x14ac:dyDescent="0.3">
      <c r="A32" s="148"/>
      <c r="B32" s="149"/>
      <c r="C32" s="149"/>
      <c r="D32" s="150"/>
      <c r="E32" s="151"/>
      <c r="F32" s="152"/>
      <c r="G32" s="152"/>
      <c r="H32" s="152"/>
      <c r="I32" s="152"/>
      <c r="J32" s="153"/>
      <c r="K32" s="70" t="s">
        <v>56</v>
      </c>
      <c r="L32" s="90">
        <v>605.00000000000011</v>
      </c>
      <c r="M32" s="81">
        <v>219.21908009229625</v>
      </c>
      <c r="N32" s="90">
        <v>665.5</v>
      </c>
      <c r="O32" s="81">
        <v>236.17608807973076</v>
      </c>
      <c r="P32" s="90">
        <v>725.99999999999977</v>
      </c>
      <c r="Q32" s="81">
        <v>253.1330960671655</v>
      </c>
      <c r="R32" s="90">
        <v>544.50000000000011</v>
      </c>
      <c r="S32" s="81">
        <v>202.26207210486163</v>
      </c>
      <c r="T32" s="90">
        <v>484</v>
      </c>
      <c r="U32" s="81">
        <v>185.30506411742692</v>
      </c>
    </row>
    <row r="33" spans="1:21" ht="15.6" x14ac:dyDescent="0.3">
      <c r="A33" s="217" t="s">
        <v>79</v>
      </c>
      <c r="B33" s="218"/>
      <c r="C33" s="218"/>
      <c r="D33" s="218"/>
      <c r="E33" s="218"/>
      <c r="F33" s="218"/>
      <c r="G33" s="218"/>
      <c r="H33" s="218"/>
      <c r="I33" s="218"/>
      <c r="J33" s="219"/>
      <c r="K33" s="70" t="s">
        <v>58</v>
      </c>
      <c r="L33" s="90">
        <v>313.00000000000011</v>
      </c>
      <c r="M33" s="81">
        <v>142.06438059756647</v>
      </c>
      <c r="N33" s="90">
        <v>344.30000000000018</v>
      </c>
      <c r="O33" s="81">
        <v>151.19088115201507</v>
      </c>
      <c r="P33" s="90">
        <v>375.59999999999991</v>
      </c>
      <c r="Q33" s="81">
        <v>160.31738170646369</v>
      </c>
      <c r="R33" s="90">
        <v>281.70000000000005</v>
      </c>
      <c r="S33" s="81">
        <v>132.93788004311784</v>
      </c>
      <c r="T33" s="90">
        <v>250.39999999999992</v>
      </c>
      <c r="U33" s="81">
        <v>123.81137948866927</v>
      </c>
    </row>
    <row r="34" spans="1:21" x14ac:dyDescent="0.3">
      <c r="A34" s="69" t="s">
        <v>63</v>
      </c>
      <c r="B34" s="196" t="s">
        <v>64</v>
      </c>
      <c r="C34" s="197"/>
      <c r="D34" s="198"/>
      <c r="E34" s="69" t="s">
        <v>65</v>
      </c>
      <c r="F34" s="196" t="s">
        <v>66</v>
      </c>
      <c r="G34" s="199"/>
      <c r="H34" s="200"/>
      <c r="I34" s="200"/>
      <c r="J34" s="201"/>
      <c r="K34" s="70" t="s">
        <v>59</v>
      </c>
      <c r="L34" s="90">
        <v>111</v>
      </c>
      <c r="M34" s="81">
        <v>69.272784144875516</v>
      </c>
      <c r="N34" s="90">
        <v>122.10000000000001</v>
      </c>
      <c r="O34" s="81">
        <v>72.85538074299302</v>
      </c>
      <c r="P34" s="90">
        <v>133.19999999999993</v>
      </c>
      <c r="Q34" s="81">
        <v>76.43797734111044</v>
      </c>
      <c r="R34" s="90">
        <v>99.90000000000002</v>
      </c>
      <c r="S34" s="81">
        <v>65.690187546758082</v>
      </c>
      <c r="T34" s="90">
        <v>88.800000000000011</v>
      </c>
      <c r="U34" s="81">
        <v>62.107590948640684</v>
      </c>
    </row>
    <row r="35" spans="1:21" x14ac:dyDescent="0.3">
      <c r="A35" s="154"/>
      <c r="B35" s="155"/>
      <c r="C35" s="156"/>
      <c r="D35" s="157"/>
      <c r="E35" s="108"/>
      <c r="F35" s="122"/>
      <c r="G35" s="122"/>
      <c r="H35" s="122"/>
      <c r="I35" s="122"/>
      <c r="J35" s="158"/>
      <c r="K35" s="70" t="s">
        <v>60</v>
      </c>
      <c r="L35" s="90">
        <v>10.999999999999998</v>
      </c>
      <c r="M35" s="81">
        <v>22.922127495114488</v>
      </c>
      <c r="N35" s="90">
        <v>12.100000000000019</v>
      </c>
      <c r="O35" s="81">
        <v>23.509477634024872</v>
      </c>
      <c r="P35" s="90">
        <v>13.199999999999998</v>
      </c>
      <c r="Q35" s="81">
        <v>24.096827772935221</v>
      </c>
      <c r="R35" s="90">
        <v>9.9000000000000163</v>
      </c>
      <c r="S35" s="81">
        <v>22.334777356204107</v>
      </c>
      <c r="T35" s="90">
        <v>8.7999999999999989</v>
      </c>
      <c r="U35" s="81">
        <v>21.747427217293765</v>
      </c>
    </row>
    <row r="36" spans="1:21" x14ac:dyDescent="0.3">
      <c r="A36" s="129"/>
      <c r="B36" s="130"/>
      <c r="C36" s="131"/>
      <c r="D36" s="159"/>
      <c r="E36" s="81"/>
      <c r="F36" s="124"/>
      <c r="G36" s="124"/>
      <c r="H36" s="124"/>
      <c r="I36" s="124"/>
      <c r="J36" s="125"/>
      <c r="K36" s="70" t="s">
        <v>62</v>
      </c>
      <c r="L36" s="90">
        <v>0</v>
      </c>
      <c r="M36" s="81">
        <v>18.126736590155108</v>
      </c>
      <c r="N36" s="90">
        <v>0</v>
      </c>
      <c r="O36" s="81">
        <v>18.169035555895451</v>
      </c>
      <c r="P36" s="90">
        <v>0</v>
      </c>
      <c r="Q36" s="81">
        <v>18.211334521635774</v>
      </c>
      <c r="R36" s="90">
        <v>0</v>
      </c>
      <c r="S36" s="81">
        <v>18.084437624414782</v>
      </c>
      <c r="T36" s="90">
        <v>0</v>
      </c>
      <c r="U36" s="81">
        <v>18.042138658674453</v>
      </c>
    </row>
    <row r="37" spans="1:21" x14ac:dyDescent="0.3">
      <c r="A37" s="129"/>
      <c r="B37" s="130"/>
      <c r="C37" s="131"/>
      <c r="D37" s="159"/>
      <c r="E37" s="81"/>
      <c r="F37" s="124"/>
      <c r="G37" s="124"/>
      <c r="H37" s="124"/>
      <c r="I37" s="124"/>
      <c r="J37" s="125"/>
      <c r="K37" s="70" t="s">
        <v>67</v>
      </c>
      <c r="L37" s="90">
        <v>1.9999999999999984</v>
      </c>
      <c r="M37" s="81">
        <v>27.672197371029089</v>
      </c>
      <c r="N37" s="90">
        <v>2.2000000000000002</v>
      </c>
      <c r="O37" s="81">
        <v>27.719667456412743</v>
      </c>
      <c r="P37" s="90">
        <v>2.3999999999999977</v>
      </c>
      <c r="Q37" s="81">
        <v>27.767137541796352</v>
      </c>
      <c r="R37" s="90">
        <v>1.7999999999999996</v>
      </c>
      <c r="S37" s="81">
        <v>27.624727285645481</v>
      </c>
      <c r="T37" s="90">
        <v>1.599999999999999</v>
      </c>
      <c r="U37" s="81">
        <v>27.57725720026184</v>
      </c>
    </row>
    <row r="38" spans="1:21" x14ac:dyDescent="0.3">
      <c r="A38" s="129"/>
      <c r="B38" s="130"/>
      <c r="C38" s="131"/>
      <c r="D38" s="159"/>
      <c r="E38" s="81"/>
      <c r="F38" s="124"/>
      <c r="G38" s="124"/>
      <c r="H38" s="124"/>
      <c r="I38" s="124"/>
      <c r="J38" s="125"/>
      <c r="K38" s="70" t="s">
        <v>70</v>
      </c>
      <c r="L38" s="90">
        <v>52.000000000000014</v>
      </c>
      <c r="M38" s="81">
        <v>33.223726429989235</v>
      </c>
      <c r="N38" s="90">
        <v>57.2</v>
      </c>
      <c r="O38" s="81">
        <v>34.278060961193205</v>
      </c>
      <c r="P38" s="90">
        <v>62.399999999999977</v>
      </c>
      <c r="Q38" s="81">
        <v>35.332395492397183</v>
      </c>
      <c r="R38" s="90">
        <v>46.79999999999999</v>
      </c>
      <c r="S38" s="81">
        <v>32.169391898785285</v>
      </c>
      <c r="T38" s="90">
        <v>41.600000000000009</v>
      </c>
      <c r="U38" s="81">
        <v>31.115057367581311</v>
      </c>
    </row>
    <row r="39" spans="1:21" x14ac:dyDescent="0.3">
      <c r="A39" s="129"/>
      <c r="B39" s="130"/>
      <c r="C39" s="131"/>
      <c r="D39" s="159"/>
      <c r="E39" s="81"/>
      <c r="F39" s="124"/>
      <c r="G39" s="124"/>
      <c r="H39" s="124"/>
      <c r="I39" s="124"/>
      <c r="J39" s="125"/>
      <c r="K39" s="70" t="s">
        <v>72</v>
      </c>
      <c r="L39" s="90">
        <v>272</v>
      </c>
      <c r="M39" s="81">
        <v>82.658056508301414</v>
      </c>
      <c r="N39" s="90">
        <v>299.2</v>
      </c>
      <c r="O39" s="81">
        <v>88.814435304864091</v>
      </c>
      <c r="P39" s="90">
        <v>326.40000000000003</v>
      </c>
      <c r="Q39" s="81">
        <v>94.97081410142691</v>
      </c>
      <c r="R39" s="90">
        <v>244.79999999999995</v>
      </c>
      <c r="S39" s="81">
        <v>76.501677711738637</v>
      </c>
      <c r="T39" s="90">
        <v>217.60000000000008</v>
      </c>
      <c r="U39" s="81">
        <v>70.345298915175917</v>
      </c>
    </row>
    <row r="40" spans="1:21" x14ac:dyDescent="0.3">
      <c r="A40" s="129"/>
      <c r="B40" s="130"/>
      <c r="C40" s="131"/>
      <c r="D40" s="159"/>
      <c r="E40" s="81"/>
      <c r="F40" s="124"/>
      <c r="G40" s="124"/>
      <c r="H40" s="124"/>
      <c r="I40" s="124"/>
      <c r="J40" s="125"/>
      <c r="K40" s="70" t="s">
        <v>73</v>
      </c>
      <c r="L40" s="90">
        <v>560.99999999999989</v>
      </c>
      <c r="M40" s="81">
        <v>77.691797660305454</v>
      </c>
      <c r="N40" s="90">
        <v>617.09999999999991</v>
      </c>
      <c r="O40" s="81">
        <v>91.383746123637422</v>
      </c>
      <c r="P40" s="90">
        <v>673.2</v>
      </c>
      <c r="Q40" s="81">
        <v>105.07569458696939</v>
      </c>
      <c r="R40" s="90">
        <v>504.9</v>
      </c>
      <c r="S40" s="81">
        <v>63.999849196973457</v>
      </c>
      <c r="T40" s="90">
        <v>448.80000000000007</v>
      </c>
      <c r="U40" s="81">
        <v>50.307900733641496</v>
      </c>
    </row>
    <row r="41" spans="1:21" x14ac:dyDescent="0.3">
      <c r="A41" s="129"/>
      <c r="B41" s="130"/>
      <c r="C41" s="131"/>
      <c r="D41" s="159"/>
      <c r="E41" s="81"/>
      <c r="F41" s="124"/>
      <c r="G41" s="124"/>
      <c r="H41" s="124"/>
      <c r="I41" s="124"/>
      <c r="J41" s="125"/>
      <c r="K41" s="70" t="s">
        <v>74</v>
      </c>
      <c r="L41" s="90">
        <v>901.00000000000023</v>
      </c>
      <c r="M41" s="81">
        <v>189.67501935427805</v>
      </c>
      <c r="N41" s="90">
        <v>991.10000000000036</v>
      </c>
      <c r="O41" s="81">
        <v>212.61347890899168</v>
      </c>
      <c r="P41" s="90">
        <v>1081.2</v>
      </c>
      <c r="Q41" s="81">
        <v>235.55193846370557</v>
      </c>
      <c r="R41" s="90">
        <v>810.9000000000002</v>
      </c>
      <c r="S41" s="81">
        <v>166.73655979956422</v>
      </c>
      <c r="T41" s="90">
        <v>720.80000000000007</v>
      </c>
      <c r="U41" s="81">
        <v>143.79810024485039</v>
      </c>
    </row>
    <row r="42" spans="1:21" x14ac:dyDescent="0.3">
      <c r="A42" s="129"/>
      <c r="B42" s="130"/>
      <c r="C42" s="131"/>
      <c r="D42" s="159"/>
      <c r="E42" s="81"/>
      <c r="F42" s="124"/>
      <c r="G42" s="124"/>
      <c r="H42" s="124"/>
      <c r="I42" s="124"/>
      <c r="J42" s="125"/>
      <c r="K42" s="133" t="s">
        <v>80</v>
      </c>
      <c r="L42" s="134">
        <v>4611.0000000000009</v>
      </c>
      <c r="M42" s="134">
        <v>1243.4867093878531</v>
      </c>
      <c r="N42" s="134">
        <v>5072.0999999999995</v>
      </c>
      <c r="O42" s="134">
        <v>1365.2643384795231</v>
      </c>
      <c r="P42" s="134">
        <v>5533.2</v>
      </c>
      <c r="Q42" s="134">
        <v>1487.0419675711937</v>
      </c>
      <c r="R42" s="134">
        <v>4149.9000000000015</v>
      </c>
      <c r="S42" s="134">
        <v>1121.7090802961827</v>
      </c>
      <c r="T42" s="134">
        <v>3688.8000000000006</v>
      </c>
      <c r="U42" s="134">
        <v>999.93145120451243</v>
      </c>
    </row>
    <row r="43" spans="1:21" x14ac:dyDescent="0.3">
      <c r="A43" s="129"/>
      <c r="B43" s="130"/>
      <c r="C43" s="131"/>
      <c r="D43" s="159"/>
      <c r="E43" s="81"/>
      <c r="F43" s="124"/>
      <c r="G43" s="124"/>
      <c r="H43" s="124"/>
      <c r="I43" s="124"/>
      <c r="J43" s="125"/>
      <c r="K43" s="133" t="s">
        <v>81</v>
      </c>
      <c r="L43" s="134">
        <v>3850.0000000000009</v>
      </c>
      <c r="M43" s="134">
        <v>847.54670025082169</v>
      </c>
      <c r="N43" s="134">
        <v>4235</v>
      </c>
      <c r="O43" s="134">
        <v>948.72739967212487</v>
      </c>
      <c r="P43" s="134">
        <v>4620</v>
      </c>
      <c r="Q43" s="134">
        <v>1049.9080990934281</v>
      </c>
      <c r="R43" s="134">
        <v>3465.0000000000005</v>
      </c>
      <c r="S43" s="134">
        <v>746.3660008295185</v>
      </c>
      <c r="T43" s="134">
        <v>3080.0000000000005</v>
      </c>
      <c r="U43" s="134">
        <v>645.18530140821497</v>
      </c>
    </row>
    <row r="44" spans="1:21" x14ac:dyDescent="0.3">
      <c r="A44" s="129"/>
      <c r="B44" s="139"/>
      <c r="C44" s="140"/>
      <c r="D44" s="160"/>
      <c r="E44" s="142"/>
      <c r="F44" s="124"/>
      <c r="G44" s="124"/>
      <c r="H44" s="124"/>
      <c r="I44" s="124"/>
      <c r="J44" s="125"/>
      <c r="K44" s="133" t="s">
        <v>82</v>
      </c>
      <c r="L44" s="134">
        <v>4611.0000000000009</v>
      </c>
      <c r="M44" s="134">
        <v>2513319.1209400478</v>
      </c>
      <c r="N44" s="134">
        <v>5072.0999999999995</v>
      </c>
      <c r="O44" s="134">
        <v>2728737.845081693</v>
      </c>
      <c r="P44" s="134">
        <v>5533.2</v>
      </c>
      <c r="Q44" s="134">
        <v>2944156.5692233387</v>
      </c>
      <c r="R44" s="134">
        <v>4149.9000000000015</v>
      </c>
      <c r="S44" s="134">
        <v>2297900.3967984016</v>
      </c>
      <c r="T44" s="134">
        <v>3688.8000000000006</v>
      </c>
      <c r="U44" s="134">
        <v>2082481.6726567573</v>
      </c>
    </row>
    <row r="45" spans="1:21" x14ac:dyDescent="0.3">
      <c r="A45" s="143"/>
      <c r="B45" s="144"/>
      <c r="C45" s="144"/>
      <c r="D45" s="144" t="s">
        <v>83</v>
      </c>
      <c r="E45" s="145">
        <v>0</v>
      </c>
      <c r="F45" s="146"/>
      <c r="G45" s="146"/>
      <c r="H45" s="146"/>
      <c r="I45" s="146"/>
      <c r="J45" s="147"/>
      <c r="K45" s="133" t="s">
        <v>84</v>
      </c>
      <c r="L45" s="134">
        <v>3850.0000000000009</v>
      </c>
      <c r="M45" s="134">
        <v>1898884.6853887262</v>
      </c>
      <c r="N45" s="134">
        <v>4235</v>
      </c>
      <c r="O45" s="134">
        <v>2076503.1837795556</v>
      </c>
      <c r="P45" s="134">
        <v>4620</v>
      </c>
      <c r="Q45" s="134">
        <v>2254121.682170385</v>
      </c>
      <c r="R45" s="134">
        <v>3465.0000000000005</v>
      </c>
      <c r="S45" s="134">
        <v>1721266.1869978963</v>
      </c>
      <c r="T45" s="134">
        <v>3080.0000000000005</v>
      </c>
      <c r="U45" s="134">
        <v>1543647.6886070673</v>
      </c>
    </row>
  </sheetData>
  <mergeCells count="27">
    <mergeCell ref="B34:D34"/>
    <mergeCell ref="F34:J34"/>
    <mergeCell ref="B8:C8"/>
    <mergeCell ref="B9:C9"/>
    <mergeCell ref="K9:U9"/>
    <mergeCell ref="B10:C10"/>
    <mergeCell ref="A11:C16"/>
    <mergeCell ref="F14:J16"/>
    <mergeCell ref="A18:J18"/>
    <mergeCell ref="B19:D19"/>
    <mergeCell ref="F19:J19"/>
    <mergeCell ref="K27:U27"/>
    <mergeCell ref="A33:J33"/>
    <mergeCell ref="F4:J4"/>
    <mergeCell ref="B5:C5"/>
    <mergeCell ref="L5:M5"/>
    <mergeCell ref="P5:U7"/>
    <mergeCell ref="B6:C6"/>
    <mergeCell ref="L6:M6"/>
    <mergeCell ref="B7:C7"/>
    <mergeCell ref="L7:M7"/>
    <mergeCell ref="A1:J1"/>
    <mergeCell ref="K1:U1"/>
    <mergeCell ref="A2:J2"/>
    <mergeCell ref="K2:U2"/>
    <mergeCell ref="D3:F3"/>
    <mergeCell ref="N3:Q3"/>
  </mergeCells>
  <conditionalFormatting sqref="J9">
    <cfRule type="cellIs" dxfId="3" priority="4" stopIfTrue="1" operator="greaterThanOrEqual">
      <formula>#REF!</formula>
    </cfRule>
  </conditionalFormatting>
  <conditionalFormatting sqref="J10">
    <cfRule type="cellIs" dxfId="2" priority="3" stopIfTrue="1" operator="greaterThanOrEqual">
      <formula>#REF!</formula>
    </cfRule>
  </conditionalFormatting>
  <conditionalFormatting sqref="H9">
    <cfRule type="cellIs" dxfId="1" priority="2" stopIfTrue="1" operator="greaterThanOrEqual">
      <formula>#REF!</formula>
    </cfRule>
  </conditionalFormatting>
  <conditionalFormatting sqref="F4:J4">
    <cfRule type="containsText" dxfId="0" priority="1" stopIfTrue="1" operator="containsText" text="PEAK DAY">
      <formula>NOT(ISERROR(SEARCH("PEAK DAY",F4)))</formula>
    </cfRule>
  </conditionalFormatting>
  <pageMargins left="0.7" right="0.7" top="0.75" bottom="0.75" header="0.3" footer="0.3"/>
  <pageSetup scale="6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TGP Area</vt:lpstr>
      <vt:lpstr>Tennessee Gas, KY 2017-18</vt:lpstr>
      <vt:lpstr>'TGP Area'!Print_Area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Atmos Energy</dc:creator>
  <cp:lastModifiedBy>Becky M Buchanan</cp:lastModifiedBy>
  <cp:lastPrinted>2016-10-25T19:55:56Z</cp:lastPrinted>
  <dcterms:created xsi:type="dcterms:W3CDTF">1999-08-29T23:56:55Z</dcterms:created>
  <dcterms:modified xsi:type="dcterms:W3CDTF">2018-07-27T18:33:45Z</dcterms:modified>
</cp:coreProperties>
</file>