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8 KY Rate Case\Relied Upons\"/>
    </mc:Choice>
  </mc:AlternateContent>
  <bookViews>
    <workbookView xWindow="0" yWindow="0" windowWidth="25440" windowHeight="11835"/>
  </bookViews>
  <sheets>
    <sheet name="G.2" sheetId="1" r:id="rId1"/>
  </sheets>
  <externalReferences>
    <externalReference r:id="rId2"/>
    <externalReference r:id="rId3"/>
    <externalReference r:id="rId4"/>
  </externalReference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G.2!$A$1:$P$51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2" i="1"/>
  <c r="O43" i="1"/>
  <c r="M43" i="1"/>
  <c r="S26" i="1"/>
  <c r="R26" i="1"/>
  <c r="O36" i="1" l="1"/>
  <c r="M36" i="1"/>
  <c r="O30" i="1"/>
  <c r="O26" i="1" s="1"/>
  <c r="M30" i="1"/>
  <c r="M26" i="1" s="1"/>
  <c r="L50" i="1" l="1"/>
  <c r="J50" i="1"/>
  <c r="J49" i="1"/>
  <c r="H50" i="1"/>
  <c r="H49" i="1"/>
  <c r="F50" i="1"/>
  <c r="F49" i="1"/>
  <c r="D50" i="1"/>
  <c r="D49" i="1"/>
  <c r="J43" i="1"/>
  <c r="J42" i="1"/>
  <c r="H43" i="1"/>
  <c r="H42" i="1"/>
  <c r="F43" i="1"/>
  <c r="F42" i="1"/>
  <c r="D43" i="1"/>
  <c r="D42" i="1"/>
  <c r="J36" i="1"/>
  <c r="J35" i="1"/>
  <c r="H36" i="1"/>
  <c r="H35" i="1"/>
  <c r="F36" i="1"/>
  <c r="F35" i="1"/>
  <c r="D36" i="1"/>
  <c r="D35" i="1"/>
  <c r="J30" i="1"/>
  <c r="H30" i="1"/>
  <c r="F30" i="1"/>
  <c r="D30" i="1"/>
  <c r="J25" i="1"/>
  <c r="J24" i="1"/>
  <c r="H25" i="1"/>
  <c r="H24" i="1"/>
  <c r="F25" i="1"/>
  <c r="F24" i="1"/>
  <c r="D25" i="1"/>
  <c r="D24" i="1"/>
  <c r="J18" i="1"/>
  <c r="J17" i="1"/>
  <c r="H18" i="1"/>
  <c r="H17" i="1"/>
  <c r="F18" i="1"/>
  <c r="F17" i="1"/>
  <c r="D18" i="1"/>
  <c r="D17" i="1"/>
  <c r="M49" i="1" l="1"/>
  <c r="L49" i="1" s="1"/>
  <c r="K46" i="1" l="1"/>
  <c r="K39" i="1"/>
  <c r="K28" i="1"/>
  <c r="K26" i="1"/>
  <c r="K21" i="1"/>
  <c r="K19" i="1"/>
  <c r="G19" i="1"/>
  <c r="K32" i="1" l="1"/>
  <c r="I46" i="1" l="1"/>
  <c r="I39" i="1"/>
  <c r="I28" i="1"/>
  <c r="I26" i="1"/>
  <c r="I21" i="1"/>
  <c r="I19" i="1"/>
  <c r="G46" i="1"/>
  <c r="G39" i="1"/>
  <c r="G28" i="1"/>
  <c r="G26" i="1"/>
  <c r="G21" i="1"/>
  <c r="N50" i="1"/>
  <c r="O49" i="1"/>
  <c r="E46" i="1"/>
  <c r="C46" i="1"/>
  <c r="L43" i="1"/>
  <c r="E39" i="1"/>
  <c r="C39" i="1"/>
  <c r="N36" i="1"/>
  <c r="L36" i="1"/>
  <c r="L30" i="1"/>
  <c r="E28" i="1"/>
  <c r="C28" i="1"/>
  <c r="E26" i="1"/>
  <c r="C26" i="1"/>
  <c r="C32" i="1" s="1"/>
  <c r="E21" i="1"/>
  <c r="C21" i="1"/>
  <c r="E19" i="1"/>
  <c r="C19" i="1"/>
  <c r="M1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32" i="1" l="1"/>
  <c r="D26" i="1"/>
  <c r="M18" i="1"/>
  <c r="L18" i="1" s="1"/>
  <c r="L17" i="1"/>
  <c r="N30" i="1"/>
  <c r="N43" i="1"/>
  <c r="F26" i="1"/>
  <c r="H19" i="1"/>
  <c r="J19" i="1"/>
  <c r="D19" i="1"/>
  <c r="F19" i="1"/>
  <c r="I32" i="1"/>
  <c r="H26" i="1"/>
  <c r="J26" i="1"/>
  <c r="N49" i="1"/>
  <c r="T26" i="1"/>
  <c r="G32" i="1"/>
  <c r="L26" i="1"/>
  <c r="O17" i="1"/>
  <c r="N17" i="1" s="1"/>
  <c r="U26" i="1"/>
  <c r="N26" i="1" l="1"/>
  <c r="M19" i="1"/>
  <c r="L19" i="1" s="1"/>
  <c r="M21" i="1"/>
  <c r="T27" i="1"/>
  <c r="M25" i="1"/>
  <c r="M32" i="1"/>
  <c r="U27" i="1"/>
  <c r="O32" i="1"/>
  <c r="O18" i="1"/>
  <c r="N18" i="1" s="1"/>
  <c r="M24" i="1" l="1"/>
  <c r="L24" i="1" s="1"/>
  <c r="L25" i="1"/>
  <c r="O19" i="1"/>
  <c r="N19" i="1" s="1"/>
  <c r="M42" i="1"/>
  <c r="L42" i="1" s="1"/>
  <c r="M35" i="1"/>
  <c r="L35" i="1" s="1"/>
  <c r="M28" i="1"/>
  <c r="O25" i="1" s="1"/>
  <c r="N25" i="1" s="1"/>
  <c r="O21" i="1"/>
  <c r="O35" i="1"/>
  <c r="N35" i="1" s="1"/>
  <c r="O42" i="1"/>
  <c r="N42" i="1" l="1"/>
  <c r="O24" i="1"/>
  <c r="N24" i="1" s="1"/>
  <c r="M39" i="1"/>
  <c r="M46" i="1"/>
  <c r="O46" i="1"/>
  <c r="O39" i="1"/>
  <c r="O28" i="1" l="1"/>
</calcChain>
</file>

<file path=xl/sharedStrings.xml><?xml version="1.0" encoding="utf-8"?>
<sst xmlns="http://schemas.openxmlformats.org/spreadsheetml/2006/main" count="61" uniqueCount="53">
  <si>
    <t>Payroll Analysis by Employee Classifications/Payroll Distribution/Total Company</t>
  </si>
  <si>
    <t>Data:___X____Base Period___X____Forecasted Period</t>
  </si>
  <si>
    <t>FR 16(8)(g)</t>
  </si>
  <si>
    <t>Type of Filing:___X_____Original________Updated</t>
  </si>
  <si>
    <t>Schedule G-2</t>
  </si>
  <si>
    <t>Workpaper Reference No(s).</t>
  </si>
  <si>
    <t>Line</t>
  </si>
  <si>
    <t>Base</t>
  </si>
  <si>
    <t>Forecasted</t>
  </si>
  <si>
    <t xml:space="preserve"> No.</t>
  </si>
  <si>
    <t>Description</t>
  </si>
  <si>
    <t>% Change</t>
  </si>
  <si>
    <t>Period</t>
  </si>
  <si>
    <t>Man Hours</t>
  </si>
  <si>
    <t>Straight Time Hours</t>
  </si>
  <si>
    <t>OverTime Hours</t>
  </si>
  <si>
    <t>Total Manhours</t>
  </si>
  <si>
    <t xml:space="preserve">Ratio of OverTime Hours </t>
  </si>
  <si>
    <t>to Straight-Time Hours</t>
  </si>
  <si>
    <t>Labor Dollars</t>
  </si>
  <si>
    <t>Straight-Time Dollars</t>
  </si>
  <si>
    <t>links to source doc</t>
  </si>
  <si>
    <t>OverTime Dollars</t>
  </si>
  <si>
    <t>base</t>
  </si>
  <si>
    <t>test</t>
  </si>
  <si>
    <t>Total Labor Dollars</t>
  </si>
  <si>
    <t>Ratio of OverTime Dollars</t>
  </si>
  <si>
    <t>to Straight-Time Dollars</t>
  </si>
  <si>
    <t>O&amp;M Labor Dollars</t>
  </si>
  <si>
    <t xml:space="preserve">Ratio of O&amp;M of Labor Dollars </t>
  </si>
  <si>
    <t>to Total Labor Dollars</t>
  </si>
  <si>
    <t>Employee Benefits</t>
  </si>
  <si>
    <t>Total Employee Benefits</t>
  </si>
  <si>
    <t>Employee Benefits Expensed</t>
  </si>
  <si>
    <t xml:space="preserve">Ratio of Employee Benefits </t>
  </si>
  <si>
    <t>Expensed to Total Employee</t>
  </si>
  <si>
    <t>Benefits</t>
  </si>
  <si>
    <t>Payroll Taxes</t>
  </si>
  <si>
    <t>Total Payroll Taxes</t>
  </si>
  <si>
    <t>Payroll Taxes Expensed</t>
  </si>
  <si>
    <t>Ratio of Payroll Taxes</t>
  </si>
  <si>
    <t xml:space="preserve">Expensed to Total Payroll </t>
  </si>
  <si>
    <t>Taxes</t>
  </si>
  <si>
    <t>Employee Levels</t>
  </si>
  <si>
    <t>Average Employee Levels</t>
  </si>
  <si>
    <t>Year end Employee Levels</t>
  </si>
  <si>
    <t>* The Payroll System accumulates data most readily on a fiscal year basis (Oct. 1 - Sept. 30) rather than calendar basis.</t>
  </si>
  <si>
    <t>* Standby Pay included in regular hours and dollars</t>
  </si>
  <si>
    <t>Source:</t>
  </si>
  <si>
    <t>G-2 Labor Support schedules.xls</t>
  </si>
  <si>
    <t>div 9 labor analysis-2018.xlsx</t>
  </si>
  <si>
    <t>OM for KY-2018.xlsx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</si>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</sst>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hh:mm:ss_)"/>
    <numFmt numFmtId="166" formatCode="0_);\(0\)"/>
    <numFmt numFmtId="167" formatCode="0.000%"/>
  </numFmts>
  <fonts count="12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sz val="12"/>
      <color indexed="20"/>
      <name val="Helvetica-Narrow"/>
    </font>
    <font>
      <sz val="12"/>
      <color indexed="17"/>
      <name val="Helvetica-Narrow"/>
      <family val="2"/>
    </font>
    <font>
      <sz val="12"/>
      <color rgb="FFFF0000"/>
      <name val="Helvetica-Narrow"/>
      <family val="2"/>
    </font>
    <font>
      <u/>
      <sz val="12"/>
      <name val="Helvetica-Narrow"/>
      <family val="2"/>
    </font>
    <font>
      <sz val="12"/>
      <color rgb="FF0000FF"/>
      <name val="Helvetica-Narrow"/>
      <family val="2"/>
    </font>
    <font>
      <sz val="12"/>
      <color rgb="FFFF66FF"/>
      <name val="Helvetica-Narrow"/>
      <family val="2"/>
    </font>
    <font>
      <u val="double"/>
      <sz val="12"/>
      <name val="Helvetica-Narrow"/>
      <family val="2"/>
    </font>
    <font>
      <sz val="12"/>
      <color indexed="20"/>
      <name val="Helvetica-Narrow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 applyProtection="0"/>
    <xf numFmtId="9" fontId="11" fillId="0" borderId="0" applyFont="0" applyFill="0" applyBorder="0" applyAlignment="0" applyProtection="0"/>
  </cellStyleXfs>
  <cellXfs count="55">
    <xf numFmtId="37" fontId="0" fillId="0" borderId="0" xfId="0"/>
    <xf numFmtId="37" fontId="0" fillId="0" borderId="0" xfId="0" applyFont="1" applyFill="1" applyAlignment="1" applyProtection="1">
      <alignment horizontal="centerContinuous"/>
      <protection locked="0"/>
    </xf>
    <xf numFmtId="37" fontId="0" fillId="0" borderId="0" xfId="0" applyFont="1" applyAlignment="1">
      <alignment horizontal="centerContinuous"/>
    </xf>
    <xf numFmtId="37" fontId="0" fillId="0" borderId="0" xfId="0" applyFont="1"/>
    <xf numFmtId="37" fontId="1" fillId="0" borderId="0" xfId="0" applyFont="1"/>
    <xf numFmtId="164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5" fontId="0" fillId="0" borderId="0" xfId="0" applyNumberFormat="1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left"/>
      <protection locked="0"/>
    </xf>
    <xf numFmtId="37" fontId="1" fillId="0" borderId="1" xfId="0" applyFont="1" applyFill="1" applyBorder="1" applyAlignment="1" applyProtection="1">
      <alignment horizontal="left"/>
    </xf>
    <xf numFmtId="37" fontId="0" fillId="0" borderId="1" xfId="0" applyFont="1" applyBorder="1"/>
    <xf numFmtId="37" fontId="0" fillId="0" borderId="2" xfId="0" applyBorder="1" applyAlignment="1" applyProtection="1">
      <alignment horizontal="right"/>
    </xf>
    <xf numFmtId="37" fontId="5" fillId="0" borderId="0" xfId="0" applyFont="1"/>
    <xf numFmtId="37" fontId="0" fillId="0" borderId="0" xfId="0" applyFont="1" applyProtection="1">
      <protection locked="0"/>
    </xf>
    <xf numFmtId="37" fontId="0" fillId="0" borderId="0" xfId="0" applyFont="1" applyAlignment="1" applyProtection="1">
      <alignment horizontal="center"/>
    </xf>
    <xf numFmtId="37" fontId="0" fillId="0" borderId="1" xfId="0" applyFont="1" applyBorder="1" applyAlignment="1" applyProtection="1">
      <alignment horizontal="left"/>
      <protection locked="0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37" fontId="0" fillId="0" borderId="1" xfId="0" applyFont="1" applyFill="1" applyBorder="1" applyAlignment="1" applyProtection="1">
      <alignment horizontal="center"/>
    </xf>
    <xf numFmtId="37" fontId="0" fillId="0" borderId="1" xfId="0" applyFont="1" applyBorder="1" applyAlignment="1" applyProtection="1">
      <alignment horizontal="center"/>
    </xf>
    <xf numFmtId="37" fontId="7" fillId="0" borderId="0" xfId="0" applyFont="1"/>
    <xf numFmtId="37" fontId="0" fillId="0" borderId="0" xfId="0" applyFont="1" applyFill="1"/>
    <xf numFmtId="37" fontId="0" fillId="0" borderId="0" xfId="0" applyFont="1" applyAlignment="1">
      <alignment horizontal="center"/>
    </xf>
    <xf numFmtId="37" fontId="0" fillId="0" borderId="0" xfId="0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37" fontId="8" fillId="0" borderId="0" xfId="0" applyNumberFormat="1" applyFont="1" applyFill="1" applyProtection="1">
      <protection locked="0"/>
    </xf>
    <xf numFmtId="10" fontId="0" fillId="0" borderId="0" xfId="0" applyNumberFormat="1" applyFont="1" applyProtection="1"/>
    <xf numFmtId="37" fontId="7" fillId="0" borderId="0" xfId="0" applyNumberFormat="1" applyFont="1" applyFill="1" applyProtection="1">
      <protection locked="0"/>
    </xf>
    <xf numFmtId="37" fontId="8" fillId="0" borderId="1" xfId="0" applyNumberFormat="1" applyFont="1" applyFill="1" applyBorder="1" applyProtection="1">
      <protection locked="0"/>
    </xf>
    <xf numFmtId="37" fontId="0" fillId="0" borderId="1" xfId="0" applyNumberFormat="1" applyFont="1" applyFill="1" applyBorder="1" applyProtection="1">
      <protection locked="0"/>
    </xf>
    <xf numFmtId="37" fontId="9" fillId="0" borderId="0" xfId="0" applyNumberFormat="1" applyFont="1" applyFill="1" applyProtection="1"/>
    <xf numFmtId="167" fontId="9" fillId="0" borderId="0" xfId="0" applyNumberFormat="1" applyFont="1" applyFill="1" applyProtection="1"/>
    <xf numFmtId="37" fontId="0" fillId="0" borderId="3" xfId="0" applyNumberFormat="1" applyFont="1" applyFill="1" applyBorder="1"/>
    <xf numFmtId="37" fontId="0" fillId="0" borderId="2" xfId="0" applyNumberFormat="1" applyFont="1" applyFill="1" applyBorder="1"/>
    <xf numFmtId="37" fontId="10" fillId="2" borderId="3" xfId="0" applyNumberFormat="1" applyFont="1" applyFill="1" applyBorder="1"/>
    <xf numFmtId="10" fontId="7" fillId="0" borderId="0" xfId="1" applyNumberFormat="1" applyFont="1"/>
    <xf numFmtId="37" fontId="10" fillId="2" borderId="0" xfId="0" applyNumberFormat="1" applyFont="1" applyFill="1" applyProtection="1">
      <protection locked="0"/>
    </xf>
    <xf numFmtId="37" fontId="0" fillId="0" borderId="0" xfId="0" applyNumberFormat="1" applyFont="1" applyFill="1" applyProtection="1"/>
    <xf numFmtId="37" fontId="0" fillId="0" borderId="0" xfId="0" applyNumberFormat="1" applyFont="1" applyProtection="1"/>
    <xf numFmtId="10" fontId="0" fillId="0" borderId="0" xfId="1" applyNumberFormat="1" applyFont="1" applyFill="1"/>
    <xf numFmtId="37" fontId="6" fillId="0" borderId="0" xfId="0" applyFont="1" applyAlignment="1" applyProtection="1">
      <alignment horizontal="left"/>
    </xf>
    <xf numFmtId="37" fontId="4" fillId="0" borderId="0" xfId="0" applyFont="1" applyFill="1"/>
    <xf numFmtId="37" fontId="1" fillId="0" borderId="0" xfId="0" applyNumberFormat="1" applyFont="1" applyProtection="1"/>
    <xf numFmtId="37" fontId="0" fillId="0" borderId="0" xfId="0" quotePrefix="1" applyFont="1" applyFill="1"/>
    <xf numFmtId="167" fontId="0" fillId="0" borderId="0" xfId="0" applyNumberFormat="1" applyFont="1" applyProtection="1"/>
    <xf numFmtId="37" fontId="1" fillId="0" borderId="0" xfId="0" applyNumberFormat="1" applyFont="1" applyProtection="1">
      <protection locked="0"/>
    </xf>
    <xf numFmtId="37" fontId="0" fillId="0" borderId="0" xfId="0" applyFont="1" applyFill="1" applyAlignment="1">
      <alignment horizontal="centerContinuous"/>
    </xf>
    <xf numFmtId="37" fontId="0" fillId="0" borderId="1" xfId="0" applyFont="1" applyFill="1" applyBorder="1"/>
    <xf numFmtId="10" fontId="0" fillId="0" borderId="0" xfId="0" applyNumberFormat="1" applyFont="1" applyFill="1" applyProtection="1"/>
    <xf numFmtId="37" fontId="9" fillId="0" borderId="0" xfId="0" applyFont="1" applyFill="1" applyProtection="1"/>
    <xf numFmtId="37" fontId="1" fillId="0" borderId="0" xfId="0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%20for%20KY-2018%20c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.2%20Division%20009%20labor%20analysis-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8%20KY%20Rate%20Case/2018%20KY%20Rev%20Req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9 Budget "/>
      <sheetName val="Div 012 FY19 Budget"/>
      <sheetName val="Div 009 FY19 Budget"/>
      <sheetName val="Div 091 FY19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5297266.2966</v>
          </cell>
          <cell r="D6">
            <v>5117357.1447500009</v>
          </cell>
        </row>
        <row r="7">
          <cell r="C7">
            <v>1713543.0034999999</v>
          </cell>
          <cell r="D7">
            <v>1696574.2489777708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</sheetNames>
    <sheetDataSet>
      <sheetData sheetId="0">
        <row r="35">
          <cell r="B35">
            <v>0.42769415040620795</v>
          </cell>
        </row>
        <row r="43">
          <cell r="B43">
            <v>0.40594931549269297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B"/>
      <sheetName val="WP B.4.1F"/>
      <sheetName val="WP B.5 B"/>
      <sheetName val="WP B.5 F"/>
      <sheetName val="WP B.5 F1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F.11"/>
      <sheetName val="G.1"/>
      <sheetName val="G.2"/>
      <sheetName val="G.3"/>
      <sheetName val="H.1"/>
      <sheetName val="I.1"/>
      <sheetName val="I.2"/>
      <sheetName val="I.3"/>
      <sheetName val="J-1 Base"/>
      <sheetName val="J.1"/>
      <sheetName val="J-2 B"/>
      <sheetName val="J-3 B"/>
      <sheetName val="J-4"/>
      <sheetName val="J-1 F"/>
      <sheetName val="J-2 F"/>
      <sheetName val="J-3 F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A2" t="str">
            <v>Kentucky Jurisdiction Case No. 2018-00281</v>
          </cell>
        </row>
        <row r="4">
          <cell r="A4" t="str">
            <v>Base Period: Twelve Months Ended December 31, 2018</v>
          </cell>
        </row>
        <row r="5">
          <cell r="A5" t="str">
            <v>Forecasted Test Period: Twelve Months Ended March 31, 2020</v>
          </cell>
        </row>
        <row r="43">
          <cell r="M43">
            <v>358215.31</v>
          </cell>
          <cell r="O43">
            <v>355960.4768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99"/>
  <sheetViews>
    <sheetView tabSelected="1" view="pageBreakPreview" topLeftCell="A2" zoomScale="90" zoomScaleNormal="80" zoomScaleSheetLayoutView="90" workbookViewId="0">
      <pane xSplit="2" ySplit="12" topLeftCell="C14" activePane="bottomRight" state="frozen"/>
      <selection activeCell="C21" sqref="C21"/>
      <selection pane="topRight" activeCell="C21" sqref="C21"/>
      <selection pane="bottomLeft" activeCell="C21" sqref="C21"/>
      <selection pane="bottomRight" activeCell="A3" sqref="A3"/>
    </sheetView>
  </sheetViews>
  <sheetFormatPr defaultColWidth="7.109375" defaultRowHeight="15"/>
  <cols>
    <col min="1" max="1" width="5.109375" style="4" customWidth="1"/>
    <col min="2" max="2" width="26.88671875" style="4" customWidth="1"/>
    <col min="3" max="15" width="11.33203125" style="4" customWidth="1"/>
    <col min="16" max="16" width="2.109375" style="4" customWidth="1"/>
    <col min="17" max="17" width="6.5546875" style="4" customWidth="1"/>
    <col min="18" max="18" width="7.109375" style="4"/>
    <col min="19" max="19" width="7.88671875" style="4" customWidth="1"/>
    <col min="20" max="21" width="10.44140625" style="4" bestFit="1" customWidth="1"/>
    <col min="22" max="16384" width="7.109375" style="4"/>
  </cols>
  <sheetData>
    <row r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/>
    </row>
    <row r="2" spans="1:18">
      <c r="A2" s="1" t="str">
        <f>[3]G.2!$A$2</f>
        <v>Kentucky Jurisdiction Case No. 2018-00281</v>
      </c>
      <c r="B2" s="5"/>
      <c r="C2" s="2"/>
      <c r="D2" s="2"/>
      <c r="E2" s="1"/>
      <c r="F2" s="50"/>
      <c r="G2" s="50"/>
      <c r="H2" s="50"/>
      <c r="I2" s="50"/>
      <c r="J2" s="50"/>
      <c r="K2" s="50"/>
      <c r="L2" s="2"/>
      <c r="M2" s="2"/>
      <c r="N2" s="2"/>
      <c r="O2" s="2"/>
      <c r="P2" s="3"/>
      <c r="Q2"/>
    </row>
    <row r="3" spans="1:18">
      <c r="A3" s="6" t="s">
        <v>0</v>
      </c>
      <c r="B3" s="7"/>
      <c r="C3" s="2"/>
      <c r="D3" s="2"/>
      <c r="E3" s="50"/>
      <c r="F3" s="50"/>
      <c r="G3" s="50"/>
      <c r="H3" s="50"/>
      <c r="I3" s="50"/>
      <c r="J3" s="50"/>
      <c r="K3" s="50"/>
      <c r="L3" s="2"/>
      <c r="M3" s="2"/>
      <c r="N3" s="2"/>
      <c r="O3" s="2"/>
      <c r="P3" s="3"/>
      <c r="Q3"/>
    </row>
    <row r="4" spans="1:18">
      <c r="A4" s="8" t="str">
        <f>[3]G.2!$A$4</f>
        <v>Base Period: Twelve Months Ended December 31, 2018</v>
      </c>
      <c r="B4" s="6"/>
      <c r="C4" s="2"/>
      <c r="D4" s="2"/>
      <c r="E4" s="50"/>
      <c r="F4" s="50"/>
      <c r="G4" s="50"/>
      <c r="H4" s="50"/>
      <c r="I4" s="50"/>
      <c r="J4" s="50"/>
      <c r="K4" s="50"/>
      <c r="L4" s="2"/>
      <c r="M4" s="2"/>
      <c r="N4" s="2"/>
      <c r="O4" s="2"/>
      <c r="P4" s="3"/>
      <c r="Q4"/>
    </row>
    <row r="5" spans="1:18">
      <c r="A5" s="8" t="str">
        <f>[3]G.2!$A$5</f>
        <v>Forecasted Test Period: Twelve Months Ended March 31, 2020</v>
      </c>
      <c r="B5" s="6"/>
      <c r="C5" s="2"/>
      <c r="D5" s="2"/>
      <c r="E5" s="50"/>
      <c r="F5" s="50"/>
      <c r="G5" s="50"/>
      <c r="H5" s="50"/>
      <c r="I5" s="50"/>
      <c r="J5" s="50"/>
      <c r="K5" s="50"/>
      <c r="L5" s="2"/>
      <c r="M5" s="2"/>
      <c r="N5" s="2"/>
      <c r="O5" s="2"/>
      <c r="P5" s="3"/>
      <c r="Q5"/>
    </row>
    <row r="6" spans="1:18">
      <c r="A6" s="9"/>
      <c r="B6" s="6"/>
      <c r="C6" s="2"/>
      <c r="D6" s="2"/>
      <c r="E6" s="50"/>
      <c r="F6" s="50"/>
      <c r="G6" s="50"/>
      <c r="H6" s="50"/>
      <c r="I6" s="50"/>
      <c r="J6" s="50"/>
      <c r="K6" s="50"/>
      <c r="L6" s="2"/>
      <c r="M6" s="2"/>
      <c r="N6" s="2"/>
      <c r="O6" s="2"/>
      <c r="P6" s="3"/>
      <c r="Q6"/>
    </row>
    <row r="7" spans="1:18">
      <c r="A7" s="10" t="s">
        <v>1</v>
      </c>
      <c r="B7" s="3"/>
      <c r="C7" s="3"/>
      <c r="D7" s="3"/>
      <c r="E7" s="45"/>
      <c r="F7" s="24"/>
      <c r="G7" s="24"/>
      <c r="H7" s="24"/>
      <c r="I7" s="24"/>
      <c r="J7" s="24"/>
      <c r="K7" s="24"/>
      <c r="L7" s="3"/>
      <c r="N7" s="3"/>
      <c r="O7" s="11" t="s">
        <v>2</v>
      </c>
      <c r="P7" s="3"/>
    </row>
    <row r="8" spans="1:18">
      <c r="A8" s="10" t="s">
        <v>3</v>
      </c>
      <c r="B8" s="3"/>
      <c r="C8" s="3"/>
      <c r="D8" s="3"/>
      <c r="E8" s="24"/>
      <c r="F8" s="24"/>
      <c r="G8" s="24"/>
      <c r="H8" s="24"/>
      <c r="I8" s="24"/>
      <c r="J8" s="24"/>
      <c r="K8" s="24"/>
      <c r="L8" s="3"/>
      <c r="N8" s="3"/>
      <c r="O8" s="12" t="s">
        <v>4</v>
      </c>
      <c r="P8" s="3"/>
      <c r="Q8"/>
    </row>
    <row r="9" spans="1:18">
      <c r="A9" s="13" t="s">
        <v>5</v>
      </c>
      <c r="B9" s="14"/>
      <c r="C9" s="14"/>
      <c r="D9" s="14"/>
      <c r="E9" s="51"/>
      <c r="F9" s="51"/>
      <c r="G9" s="51"/>
      <c r="H9" s="51"/>
      <c r="I9" s="51"/>
      <c r="J9" s="51"/>
      <c r="K9" s="51"/>
      <c r="L9" s="14"/>
      <c r="M9" s="14"/>
      <c r="N9" s="14"/>
      <c r="O9" s="15" t="s">
        <v>52</v>
      </c>
      <c r="P9" s="14"/>
      <c r="Q9"/>
      <c r="R9" s="16"/>
    </row>
    <row r="10" spans="1:18">
      <c r="A10" s="3"/>
      <c r="B10" s="3"/>
      <c r="C10" s="3"/>
      <c r="D10" s="3"/>
      <c r="E10" s="24"/>
      <c r="F10" s="24"/>
      <c r="G10" s="24"/>
      <c r="H10" s="24"/>
      <c r="I10" s="24"/>
      <c r="J10" s="24"/>
      <c r="K10" s="24"/>
      <c r="L10" s="3"/>
      <c r="M10" s="3"/>
      <c r="N10" s="3"/>
      <c r="O10" s="3"/>
      <c r="P10" s="3"/>
      <c r="Q10"/>
    </row>
    <row r="11" spans="1:18">
      <c r="A11" s="17" t="s">
        <v>6</v>
      </c>
      <c r="B11" s="3"/>
      <c r="C11" s="3"/>
      <c r="D11" s="3"/>
      <c r="E11" s="24"/>
      <c r="F11" s="24"/>
      <c r="G11" s="24"/>
      <c r="H11" s="24"/>
      <c r="I11" s="24"/>
      <c r="J11" s="24"/>
      <c r="K11" s="24"/>
      <c r="L11" s="3"/>
      <c r="M11" s="18" t="s">
        <v>7</v>
      </c>
      <c r="N11" s="3"/>
      <c r="O11" s="18" t="s">
        <v>8</v>
      </c>
      <c r="P11" s="3"/>
      <c r="Q11"/>
    </row>
    <row r="12" spans="1:18">
      <c r="A12" s="19" t="s">
        <v>9</v>
      </c>
      <c r="B12" s="19" t="s">
        <v>10</v>
      </c>
      <c r="C12" s="20">
        <v>2013</v>
      </c>
      <c r="D12" s="21" t="s">
        <v>11</v>
      </c>
      <c r="E12" s="20">
        <v>2014</v>
      </c>
      <c r="F12" s="21" t="s">
        <v>11</v>
      </c>
      <c r="G12" s="20">
        <v>2015</v>
      </c>
      <c r="H12" s="21" t="s">
        <v>11</v>
      </c>
      <c r="I12" s="20">
        <v>2016</v>
      </c>
      <c r="J12" s="21" t="s">
        <v>11</v>
      </c>
      <c r="K12" s="20">
        <v>2017</v>
      </c>
      <c r="L12" s="22" t="s">
        <v>11</v>
      </c>
      <c r="M12" s="22" t="s">
        <v>12</v>
      </c>
      <c r="N12" s="22" t="s">
        <v>11</v>
      </c>
      <c r="O12" s="22" t="s">
        <v>12</v>
      </c>
      <c r="P12" s="14"/>
      <c r="Q12" s="23"/>
    </row>
    <row r="13" spans="1:18">
      <c r="A13" s="3"/>
      <c r="B13" s="3"/>
      <c r="C13" s="24"/>
      <c r="D13" s="3"/>
      <c r="E13" s="24"/>
      <c r="F13" s="24"/>
      <c r="G13" s="24"/>
      <c r="H13" s="24"/>
      <c r="I13" s="24"/>
      <c r="J13" s="24"/>
      <c r="K13" s="24"/>
      <c r="L13" s="3"/>
      <c r="M13" s="24"/>
      <c r="N13" s="3"/>
      <c r="O13" s="24"/>
      <c r="P13" s="3"/>
      <c r="Q13" s="23"/>
    </row>
    <row r="14" spans="1:18">
      <c r="A14" s="25">
        <f t="shared" ref="A14:A50" si="0">+A13+1</f>
        <v>1</v>
      </c>
      <c r="B14" s="3"/>
      <c r="C14" s="24"/>
      <c r="D14" s="3"/>
      <c r="E14" s="24"/>
      <c r="F14" s="24"/>
      <c r="G14" s="24"/>
      <c r="H14" s="24"/>
      <c r="I14" s="24"/>
      <c r="J14" s="24"/>
      <c r="K14" s="24"/>
      <c r="L14" s="3"/>
      <c r="M14" s="24"/>
      <c r="N14" s="3"/>
      <c r="O14" s="24"/>
      <c r="P14" s="3"/>
    </row>
    <row r="15" spans="1:18">
      <c r="A15" s="25">
        <f t="shared" si="0"/>
        <v>2</v>
      </c>
      <c r="B15" s="3"/>
      <c r="C15" s="26"/>
      <c r="D15" s="3"/>
      <c r="E15" s="26"/>
      <c r="F15" s="24"/>
      <c r="G15" s="26"/>
      <c r="H15" s="24"/>
      <c r="I15" s="26"/>
      <c r="J15" s="24"/>
      <c r="K15" s="26"/>
      <c r="L15" s="3"/>
      <c r="M15" s="26"/>
      <c r="N15" s="3"/>
      <c r="O15" s="26"/>
      <c r="P15" s="3"/>
    </row>
    <row r="16" spans="1:18">
      <c r="A16" s="25">
        <f t="shared" si="0"/>
        <v>3</v>
      </c>
      <c r="B16" s="27" t="s">
        <v>13</v>
      </c>
      <c r="C16" s="28"/>
      <c r="D16" s="3"/>
      <c r="E16" s="28"/>
      <c r="F16" s="24"/>
      <c r="G16" s="28"/>
      <c r="H16" s="24"/>
      <c r="I16" s="28"/>
      <c r="J16" s="24"/>
      <c r="K16" s="28"/>
      <c r="L16" s="3"/>
      <c r="M16" s="28"/>
      <c r="N16" s="3"/>
      <c r="O16" s="28"/>
      <c r="P16" s="3"/>
      <c r="Q16"/>
    </row>
    <row r="17" spans="1:22">
      <c r="A17" s="25">
        <f t="shared" si="0"/>
        <v>4</v>
      </c>
      <c r="B17" s="12" t="s">
        <v>14</v>
      </c>
      <c r="C17" s="29">
        <v>410825.02</v>
      </c>
      <c r="D17" s="30">
        <f>ROUND((E17-C17)/C17,4)</f>
        <v>-1.6000000000000001E-3</v>
      </c>
      <c r="E17" s="29">
        <v>410170.87</v>
      </c>
      <c r="F17" s="52">
        <f>ROUND((G17-E17)/E17,4)</f>
        <v>-1.6000000000000001E-3</v>
      </c>
      <c r="G17" s="29">
        <v>409514.33200000098</v>
      </c>
      <c r="H17" s="52">
        <f>ROUND((I17-G17)/G17,4)</f>
        <v>2.0299999999999999E-2</v>
      </c>
      <c r="I17" s="29">
        <v>417832.19999999827</v>
      </c>
      <c r="J17" s="52">
        <f>ROUND((K17-I17)/I17,4)</f>
        <v>-6.3299999999999995E-2</v>
      </c>
      <c r="K17" s="29">
        <v>391364.53</v>
      </c>
      <c r="L17" s="30">
        <f>ROUND((M17-K17)/K17,4)</f>
        <v>7.8899999999999998E-2</v>
      </c>
      <c r="M17" s="31">
        <f>M49*52*40</f>
        <v>422240</v>
      </c>
      <c r="N17" s="30">
        <f>ROUND((O17-M17)/M17,4)</f>
        <v>0</v>
      </c>
      <c r="O17" s="31">
        <f>O49*52*40</f>
        <v>422240</v>
      </c>
      <c r="P17" s="3"/>
      <c r="R17" s="23"/>
    </row>
    <row r="18" spans="1:22">
      <c r="A18" s="25">
        <f t="shared" si="0"/>
        <v>5</v>
      </c>
      <c r="B18" s="12" t="s">
        <v>15</v>
      </c>
      <c r="C18" s="32">
        <v>18473.259999999998</v>
      </c>
      <c r="D18" s="30">
        <f>ROUND((E18-C18)/C18,4)</f>
        <v>0.15010000000000001</v>
      </c>
      <c r="E18" s="32">
        <v>21245.75</v>
      </c>
      <c r="F18" s="52">
        <f>ROUND((G18-E18)/E18,4)</f>
        <v>6.6199999999999995E-2</v>
      </c>
      <c r="G18" s="32">
        <v>22653</v>
      </c>
      <c r="H18" s="52">
        <f>ROUND((I18-G18)/G18,4)</f>
        <v>6.6900000000000001E-2</v>
      </c>
      <c r="I18" s="32">
        <v>24168.75</v>
      </c>
      <c r="J18" s="52">
        <f>ROUND((K18-I18)/I18,4)</f>
        <v>9.7000000000000003E-3</v>
      </c>
      <c r="K18" s="32">
        <v>24403.1</v>
      </c>
      <c r="L18" s="30">
        <f>ROUND((M18-K18)/K18,4)</f>
        <v>-0.16289999999999999</v>
      </c>
      <c r="M18" s="33">
        <f>($C$18+$E$18)/($C$17+$E$17)*M17</f>
        <v>20427.574591634067</v>
      </c>
      <c r="N18" s="30">
        <f>ROUND((O18-M18)/M18,4)</f>
        <v>0</v>
      </c>
      <c r="O18" s="33">
        <f>($C$18+$E$18)/($C$17+$E$17)*O17</f>
        <v>20427.574591634067</v>
      </c>
      <c r="P18" s="3"/>
      <c r="Q18"/>
    </row>
    <row r="19" spans="1:22">
      <c r="A19" s="25">
        <f t="shared" si="0"/>
        <v>6</v>
      </c>
      <c r="B19" s="12" t="s">
        <v>16</v>
      </c>
      <c r="C19" s="34">
        <f>(C17+C18)</f>
        <v>429298.28</v>
      </c>
      <c r="D19" s="30">
        <f>ROUND((E19-C19)/C19,4)</f>
        <v>4.8999999999999998E-3</v>
      </c>
      <c r="E19" s="34">
        <f>(E17+E18)</f>
        <v>431416.62</v>
      </c>
      <c r="F19" s="52">
        <f>ROUND((G19-E19)/E19,4)</f>
        <v>1.6999999999999999E-3</v>
      </c>
      <c r="G19" s="34">
        <f>(G17+G18)</f>
        <v>432167.33200000098</v>
      </c>
      <c r="H19" s="52">
        <f>ROUND((I19-G19)/G19,4)</f>
        <v>2.2800000000000001E-2</v>
      </c>
      <c r="I19" s="34">
        <f>(I17+I18)</f>
        <v>442000.94999999827</v>
      </c>
      <c r="J19" s="52">
        <f>ROUND((K19-I19)/I19,4)</f>
        <v>-5.9400000000000001E-2</v>
      </c>
      <c r="K19" s="34">
        <f>(K17+K18)</f>
        <v>415767.63</v>
      </c>
      <c r="L19" s="30">
        <f>ROUND((M19-K19)/K19,4)</f>
        <v>6.4699999999999994E-2</v>
      </c>
      <c r="M19" s="34">
        <f>(M17+M18)</f>
        <v>442667.5745916341</v>
      </c>
      <c r="N19" s="30">
        <f>ROUND((O19-M19)/M19,4)</f>
        <v>0</v>
      </c>
      <c r="O19" s="34">
        <f>(O17+O18)</f>
        <v>442667.5745916341</v>
      </c>
      <c r="P19" s="3"/>
      <c r="Q19"/>
    </row>
    <row r="20" spans="1:22">
      <c r="A20" s="25">
        <f t="shared" si="0"/>
        <v>7</v>
      </c>
      <c r="B20" s="12" t="s">
        <v>17</v>
      </c>
      <c r="C20" s="24"/>
      <c r="D20" s="3"/>
      <c r="E20" s="24"/>
      <c r="F20" s="24"/>
      <c r="G20" s="24"/>
      <c r="H20" s="24"/>
      <c r="I20" s="24"/>
      <c r="J20" s="24"/>
      <c r="K20" s="24"/>
      <c r="L20" s="3"/>
      <c r="M20" s="24"/>
      <c r="N20" s="3"/>
      <c r="O20" s="24"/>
      <c r="P20" s="3"/>
      <c r="Q20"/>
    </row>
    <row r="21" spans="1:22">
      <c r="A21" s="25">
        <f t="shared" si="0"/>
        <v>8</v>
      </c>
      <c r="B21" s="12" t="s">
        <v>18</v>
      </c>
      <c r="C21" s="35">
        <f>ROUND((C18/C17),5)</f>
        <v>4.4970000000000003E-2</v>
      </c>
      <c r="D21" s="3"/>
      <c r="E21" s="35">
        <f>ROUND((E18/E17),5)</f>
        <v>5.1799999999999999E-2</v>
      </c>
      <c r="F21" s="24"/>
      <c r="G21" s="35">
        <f>ROUND((G18/G17),5)</f>
        <v>5.5320000000000001E-2</v>
      </c>
      <c r="H21" s="24"/>
      <c r="I21" s="35">
        <f>ROUND((I18/I17),5)</f>
        <v>5.7840000000000003E-2</v>
      </c>
      <c r="J21" s="24"/>
      <c r="K21" s="35">
        <f>ROUND((K18/K17),5)</f>
        <v>6.2350000000000003E-2</v>
      </c>
      <c r="L21" s="3"/>
      <c r="M21" s="35">
        <f>ROUND((M18/M17),5)</f>
        <v>4.8379999999999999E-2</v>
      </c>
      <c r="N21" s="3"/>
      <c r="O21" s="35">
        <f>ROUND((O18/O17),5)</f>
        <v>4.8379999999999999E-2</v>
      </c>
      <c r="P21" s="3"/>
      <c r="Q21"/>
    </row>
    <row r="22" spans="1:22">
      <c r="A22" s="25">
        <f t="shared" si="0"/>
        <v>9</v>
      </c>
      <c r="B22" s="3"/>
      <c r="C22" s="28"/>
      <c r="D22" s="3"/>
      <c r="E22" s="28"/>
      <c r="F22" s="24"/>
      <c r="G22" s="28"/>
      <c r="H22" s="24"/>
      <c r="I22" s="28"/>
      <c r="J22" s="24"/>
      <c r="K22" s="28"/>
      <c r="L22" s="3"/>
      <c r="M22" s="28"/>
      <c r="N22" s="3"/>
      <c r="O22" s="28"/>
      <c r="P22" s="3"/>
      <c r="Q22"/>
    </row>
    <row r="23" spans="1:22">
      <c r="A23" s="25">
        <f t="shared" si="0"/>
        <v>10</v>
      </c>
      <c r="B23" s="27" t="s">
        <v>19</v>
      </c>
      <c r="C23" s="28"/>
      <c r="D23" s="3"/>
      <c r="E23" s="28"/>
      <c r="F23" s="24"/>
      <c r="G23" s="28"/>
      <c r="H23" s="24"/>
      <c r="I23" s="28"/>
      <c r="J23" s="24"/>
      <c r="K23" s="28"/>
      <c r="L23" s="3"/>
      <c r="M23" s="28"/>
      <c r="N23" s="3"/>
      <c r="O23" s="28"/>
      <c r="P23" s="3"/>
      <c r="Q23"/>
    </row>
    <row r="24" spans="1:22">
      <c r="A24" s="25">
        <f t="shared" si="0"/>
        <v>11</v>
      </c>
      <c r="B24" s="12" t="s">
        <v>20</v>
      </c>
      <c r="C24" s="29">
        <v>10464861.35</v>
      </c>
      <c r="D24" s="30">
        <f>ROUND((E24-C24)/C24,4)</f>
        <v>1.29E-2</v>
      </c>
      <c r="E24" s="29">
        <v>10599619.02</v>
      </c>
      <c r="F24" s="52">
        <f>ROUND((G24-E24)/E24,4)</f>
        <v>3.5400000000000001E-2</v>
      </c>
      <c r="G24" s="29">
        <v>10974506.419999918</v>
      </c>
      <c r="H24" s="52">
        <f>ROUND((I24-G24)/G24,4)</f>
        <v>7.17E-2</v>
      </c>
      <c r="I24" s="29">
        <v>11761378.790000012</v>
      </c>
      <c r="J24" s="52">
        <f>ROUND((K24-I24)/I24,4)</f>
        <v>-3.2899999999999999E-2</v>
      </c>
      <c r="K24" s="29">
        <v>11374568.020000031</v>
      </c>
      <c r="L24" s="30">
        <f>ROUND((M24-K24)/K24,4)</f>
        <v>1.55E-2</v>
      </c>
      <c r="M24" s="36">
        <f>M26-M25</f>
        <v>11550787.068716409</v>
      </c>
      <c r="N24" s="30">
        <f>ROUND((O24-M24)/M24,4)</f>
        <v>1.26E-2</v>
      </c>
      <c r="O24" s="36">
        <f>O26-O25</f>
        <v>11696700.990669303</v>
      </c>
      <c r="P24" s="3"/>
      <c r="Q24"/>
      <c r="R24" s="23" t="s">
        <v>21</v>
      </c>
    </row>
    <row r="25" spans="1:22">
      <c r="A25" s="25">
        <f t="shared" si="0"/>
        <v>12</v>
      </c>
      <c r="B25" s="12" t="s">
        <v>22</v>
      </c>
      <c r="C25" s="32">
        <v>657641.64</v>
      </c>
      <c r="D25" s="30">
        <f>ROUND((E25-C25)/C25,4)</f>
        <v>0.15989999999999999</v>
      </c>
      <c r="E25" s="32">
        <v>762823.65</v>
      </c>
      <c r="F25" s="52">
        <f>ROUND((G25-E25)/E25,4)</f>
        <v>9.9099999999999994E-2</v>
      </c>
      <c r="G25" s="32">
        <v>838414.80999999994</v>
      </c>
      <c r="H25" s="52">
        <f>ROUND((I25-G25)/G25,4)</f>
        <v>0.11260000000000001</v>
      </c>
      <c r="I25" s="32">
        <v>932823.32999999973</v>
      </c>
      <c r="J25" s="52">
        <f>ROUND((K25-I25)/I25,4)</f>
        <v>5.6500000000000002E-2</v>
      </c>
      <c r="K25" s="32">
        <v>985484.89999999932</v>
      </c>
      <c r="L25" s="30">
        <f>ROUND((M25-K25)/K25,4)</f>
        <v>-0.15279999999999999</v>
      </c>
      <c r="M25" s="37">
        <f>AVERAGE(C28,E28)*M26</f>
        <v>834854.14608359407</v>
      </c>
      <c r="N25" s="30">
        <f>ROUND((O25-M25)/M25,4)</f>
        <v>8.9099999999999999E-2</v>
      </c>
      <c r="O25" s="37">
        <f>AVERAGE(E28,M28)*O26</f>
        <v>909200.65628670179</v>
      </c>
      <c r="P25" s="3"/>
      <c r="Q25"/>
      <c r="R25" s="23" t="s">
        <v>23</v>
      </c>
      <c r="S25" s="23" t="s">
        <v>24</v>
      </c>
      <c r="T25" s="23" t="s">
        <v>23</v>
      </c>
      <c r="U25" s="23" t="s">
        <v>24</v>
      </c>
    </row>
    <row r="26" spans="1:22">
      <c r="A26" s="25">
        <f t="shared" si="0"/>
        <v>13</v>
      </c>
      <c r="B26" s="12" t="s">
        <v>25</v>
      </c>
      <c r="C26" s="34">
        <f>(C24+C25)</f>
        <v>11122502.99</v>
      </c>
      <c r="D26" s="30">
        <f>ROUND((E26-C26)/C26,4)</f>
        <v>2.1600000000000001E-2</v>
      </c>
      <c r="E26" s="34">
        <f>(E24+E25)</f>
        <v>11362442.67</v>
      </c>
      <c r="F26" s="52">
        <f>ROUND((G26-E26)/E26,4)</f>
        <v>3.9600000000000003E-2</v>
      </c>
      <c r="G26" s="34">
        <f>(G24+G25)</f>
        <v>11812921.229999918</v>
      </c>
      <c r="H26" s="52">
        <f>ROUND((I26-G26)/G26,4)</f>
        <v>7.46E-2</v>
      </c>
      <c r="I26" s="34">
        <f>(I24+I25)</f>
        <v>12694202.120000012</v>
      </c>
      <c r="J26" s="52">
        <f>ROUND((K26-I26)/I26,4)</f>
        <v>-2.63E-2</v>
      </c>
      <c r="K26" s="34">
        <f>(K24+K25)</f>
        <v>12360052.92000003</v>
      </c>
      <c r="L26" s="30">
        <f>ROUND((M26-K26)/K26,4)</f>
        <v>2.0999999999999999E-3</v>
      </c>
      <c r="M26" s="38">
        <f>M30/'[2]Div 9'!$B$35</f>
        <v>12385641.214800002</v>
      </c>
      <c r="N26" s="30">
        <f>ROUND((O26-M26)/M26,4)</f>
        <v>1.78E-2</v>
      </c>
      <c r="O26" s="38">
        <f>O30/'[2]Div 9'!$B$43</f>
        <v>12605901.646956004</v>
      </c>
      <c r="P26" s="3"/>
      <c r="R26" s="39">
        <f>'[2]Div 9'!$B$35</f>
        <v>0.42769415040620795</v>
      </c>
      <c r="S26" s="39">
        <f>'[2]Div 9'!$B$43</f>
        <v>0.40594931549269297</v>
      </c>
      <c r="T26" s="23">
        <f>M30/R26</f>
        <v>12385641.214800002</v>
      </c>
      <c r="U26" s="23">
        <f>O30/S26</f>
        <v>12605901.646956004</v>
      </c>
      <c r="V26" s="16"/>
    </row>
    <row r="27" spans="1:22">
      <c r="A27" s="25">
        <f t="shared" si="0"/>
        <v>14</v>
      </c>
      <c r="B27" s="12" t="s">
        <v>26</v>
      </c>
      <c r="C27" s="24"/>
      <c r="D27" s="3"/>
      <c r="E27" s="24"/>
      <c r="F27" s="24"/>
      <c r="G27" s="24"/>
      <c r="H27" s="24"/>
      <c r="I27" s="24"/>
      <c r="J27" s="24"/>
      <c r="K27" s="24"/>
      <c r="L27" s="3"/>
      <c r="M27" s="24"/>
      <c r="N27" s="24"/>
      <c r="O27" s="24"/>
      <c r="P27" s="3"/>
      <c r="R27" s="23"/>
      <c r="T27" s="23">
        <f>M26-T26</f>
        <v>0</v>
      </c>
      <c r="U27" s="23">
        <f>O26-U26</f>
        <v>0</v>
      </c>
    </row>
    <row r="28" spans="1:22">
      <c r="A28" s="25">
        <f t="shared" si="0"/>
        <v>15</v>
      </c>
      <c r="B28" s="12" t="s">
        <v>27</v>
      </c>
      <c r="C28" s="35">
        <f>ROUND((C25/C24),5)</f>
        <v>6.2839999999999993E-2</v>
      </c>
      <c r="D28" s="3"/>
      <c r="E28" s="35">
        <f>ROUND((E25/E24),5)</f>
        <v>7.1970000000000006E-2</v>
      </c>
      <c r="F28" s="24"/>
      <c r="G28" s="35">
        <f>ROUND((G25/G24),5)</f>
        <v>7.6399999999999996E-2</v>
      </c>
      <c r="H28" s="24"/>
      <c r="I28" s="35">
        <f>ROUND((I25/I24),5)</f>
        <v>7.9310000000000005E-2</v>
      </c>
      <c r="J28" s="24"/>
      <c r="K28" s="35">
        <f>ROUND((K25/K24),5)</f>
        <v>8.6639999999999995E-2</v>
      </c>
      <c r="L28" s="3"/>
      <c r="M28" s="35">
        <f>ROUND((M25/M24),5)</f>
        <v>7.2279999999999997E-2</v>
      </c>
      <c r="N28" s="3"/>
      <c r="O28" s="35">
        <f>ROUND((O25/O24),5)</f>
        <v>7.7729999999999994E-2</v>
      </c>
      <c r="P28" s="3"/>
      <c r="Q28"/>
    </row>
    <row r="29" spans="1:22">
      <c r="A29" s="25">
        <f t="shared" si="0"/>
        <v>16</v>
      </c>
      <c r="B29" s="3"/>
      <c r="C29" s="28"/>
      <c r="D29" s="3"/>
      <c r="E29" s="28"/>
      <c r="F29" s="24"/>
      <c r="G29" s="28"/>
      <c r="H29" s="24"/>
      <c r="I29" s="28"/>
      <c r="J29" s="24"/>
      <c r="K29" s="28"/>
      <c r="L29" s="3"/>
      <c r="M29" s="28"/>
      <c r="N29" s="3"/>
      <c r="O29" s="28"/>
      <c r="P29" s="3"/>
      <c r="Q29"/>
    </row>
    <row r="30" spans="1:22">
      <c r="A30" s="25">
        <f t="shared" si="0"/>
        <v>17</v>
      </c>
      <c r="B30" s="12" t="s">
        <v>28</v>
      </c>
      <c r="C30" s="29">
        <v>5094063.0600000005</v>
      </c>
      <c r="D30" s="30">
        <f>ROUND((E30-C30)/C30,4)</f>
        <v>-1.84E-2</v>
      </c>
      <c r="E30" s="29">
        <v>5000231.1099999994</v>
      </c>
      <c r="F30" s="52">
        <f>ROUND((G30-E30)/E30,4)</f>
        <v>1.61E-2</v>
      </c>
      <c r="G30" s="29">
        <v>5080811.6300000008</v>
      </c>
      <c r="H30" s="52">
        <f>ROUND((I30-G30)/G30,4)</f>
        <v>2.07E-2</v>
      </c>
      <c r="I30" s="29">
        <v>5185743.3400000017</v>
      </c>
      <c r="J30" s="52">
        <f>ROUND((K30-I30)/I30,4)</f>
        <v>-4.3E-3</v>
      </c>
      <c r="K30" s="29">
        <v>5163405.0999999996</v>
      </c>
      <c r="L30" s="30">
        <f>ROUND((M30-K30)/K30,4)</f>
        <v>2.5899999999999999E-2</v>
      </c>
      <c r="M30" s="40">
        <f>'[1]O&amp;M Comparison'!$C$6</f>
        <v>5297266.2966</v>
      </c>
      <c r="N30" s="30">
        <f>ROUND((O30-M30)/M30,4)</f>
        <v>-3.4000000000000002E-2</v>
      </c>
      <c r="O30" s="40">
        <f>'[1]O&amp;M Comparison'!$D$6</f>
        <v>5117357.1447500009</v>
      </c>
      <c r="P30" s="3"/>
      <c r="Q30"/>
      <c r="R30" s="23"/>
    </row>
    <row r="31" spans="1:22">
      <c r="A31" s="25">
        <f t="shared" si="0"/>
        <v>18</v>
      </c>
      <c r="B31" s="12" t="s">
        <v>29</v>
      </c>
      <c r="C31" s="24"/>
      <c r="D31" s="3"/>
      <c r="E31" s="24"/>
      <c r="F31" s="24"/>
      <c r="G31" s="24"/>
      <c r="H31" s="24"/>
      <c r="I31" s="24"/>
      <c r="J31" s="24"/>
      <c r="K31" s="24"/>
      <c r="L31" s="3"/>
      <c r="M31" s="24"/>
      <c r="N31" s="3"/>
      <c r="O31" s="24"/>
      <c r="P31" s="3"/>
      <c r="Q31"/>
    </row>
    <row r="32" spans="1:22">
      <c r="A32" s="25">
        <f t="shared" si="0"/>
        <v>19</v>
      </c>
      <c r="B32" s="12" t="s">
        <v>30</v>
      </c>
      <c r="C32" s="35">
        <f>ROUND((C30/C26),5)</f>
        <v>0.45800000000000002</v>
      </c>
      <c r="D32" s="3"/>
      <c r="E32" s="35">
        <f>ROUND((E30/E26),5)</f>
        <v>0.44007000000000002</v>
      </c>
      <c r="F32" s="24"/>
      <c r="G32" s="35">
        <f>ROUND((G30/G26),5)</f>
        <v>0.43010999999999999</v>
      </c>
      <c r="H32" s="24"/>
      <c r="I32" s="35">
        <f>ROUND((I30/I26),5)</f>
        <v>0.40850999999999998</v>
      </c>
      <c r="J32" s="24"/>
      <c r="K32" s="35">
        <f>ROUND((K30/K26),5)</f>
        <v>0.41775000000000001</v>
      </c>
      <c r="L32" s="3"/>
      <c r="M32" s="35">
        <f>ROUND((M30/M26),5)</f>
        <v>0.42769000000000001</v>
      </c>
      <c r="N32" s="3"/>
      <c r="O32" s="35">
        <f>ROUND((O30/O26),5)</f>
        <v>0.40594999999999998</v>
      </c>
      <c r="P32" s="3"/>
      <c r="Q32"/>
    </row>
    <row r="33" spans="1:17">
      <c r="A33" s="25">
        <f t="shared" si="0"/>
        <v>20</v>
      </c>
      <c r="B33" s="3"/>
      <c r="C33" s="24"/>
      <c r="D33" s="3"/>
      <c r="E33" s="24"/>
      <c r="F33" s="24"/>
      <c r="G33" s="24"/>
      <c r="H33" s="24"/>
      <c r="I33" s="24"/>
      <c r="J33" s="24"/>
      <c r="K33" s="24"/>
      <c r="L33" s="3"/>
      <c r="M33" s="24"/>
      <c r="N33" s="3"/>
      <c r="O33" s="24"/>
      <c r="P33" s="3"/>
      <c r="Q33"/>
    </row>
    <row r="34" spans="1:17">
      <c r="A34" s="25">
        <f t="shared" si="0"/>
        <v>21</v>
      </c>
      <c r="B34" s="27" t="s">
        <v>31</v>
      </c>
      <c r="C34" s="28"/>
      <c r="D34" s="3"/>
      <c r="E34" s="28"/>
      <c r="F34" s="24"/>
      <c r="G34" s="28"/>
      <c r="H34" s="24"/>
      <c r="I34" s="28"/>
      <c r="J34" s="24"/>
      <c r="K34" s="28"/>
      <c r="L34" s="3"/>
      <c r="M34" s="28"/>
      <c r="N34" s="3"/>
      <c r="O34" s="28"/>
      <c r="P34" s="3"/>
      <c r="Q34"/>
    </row>
    <row r="35" spans="1:17">
      <c r="A35" s="25">
        <f t="shared" si="0"/>
        <v>22</v>
      </c>
      <c r="B35" s="12" t="s">
        <v>32</v>
      </c>
      <c r="C35" s="41">
        <v>6062525.1250055488</v>
      </c>
      <c r="D35" s="30">
        <f>ROUND((E35-C35)/C35,4)</f>
        <v>1.4200000000000001E-2</v>
      </c>
      <c r="E35" s="41">
        <v>6148915.5516105723</v>
      </c>
      <c r="F35" s="52">
        <f>ROUND((G35-E35)/E35,4)</f>
        <v>-0.14269999999999999</v>
      </c>
      <c r="G35" s="41">
        <v>5271507.9448322468</v>
      </c>
      <c r="H35" s="52">
        <f>ROUND((I35-G35)/G35,4)</f>
        <v>-0.13750000000000001</v>
      </c>
      <c r="I35" s="41">
        <v>4546845.1048137397</v>
      </c>
      <c r="J35" s="52">
        <f>ROUND((K35-I35)/I35,4)</f>
        <v>-1.38E-2</v>
      </c>
      <c r="K35" s="41">
        <v>4483971.3101346642</v>
      </c>
      <c r="L35" s="30">
        <f>ROUND((M35-K35)/K35,4)</f>
        <v>-0.1065</v>
      </c>
      <c r="M35" s="41">
        <f>M36/M32</f>
        <v>4006507.0576819656</v>
      </c>
      <c r="N35" s="30">
        <f>ROUND((O35-M35)/M35,4)</f>
        <v>4.3099999999999999E-2</v>
      </c>
      <c r="O35" s="41">
        <f>O36/O32</f>
        <v>4179268.9961270373</v>
      </c>
      <c r="P35" s="42"/>
      <c r="Q35"/>
    </row>
    <row r="36" spans="1:17">
      <c r="A36" s="25">
        <f t="shared" si="0"/>
        <v>23</v>
      </c>
      <c r="B36" s="12" t="s">
        <v>33</v>
      </c>
      <c r="C36" s="29">
        <v>2972341.1200000118</v>
      </c>
      <c r="D36" s="30">
        <f>ROUND((E36-C36)/C36,4)</f>
        <v>-5.5399999999999998E-2</v>
      </c>
      <c r="E36" s="29">
        <v>2807745.5500000049</v>
      </c>
      <c r="F36" s="52">
        <f>ROUND((G36-E36)/E36,4)</f>
        <v>-0.184</v>
      </c>
      <c r="G36" s="29">
        <v>2291156.16</v>
      </c>
      <c r="H36" s="52">
        <f>ROUND((I36-G36)/G36,4)</f>
        <v>-0.15770000000000001</v>
      </c>
      <c r="I36" s="29">
        <v>1929817.6199999994</v>
      </c>
      <c r="J36" s="52">
        <f>ROUND((K36-I36)/I36,4)</f>
        <v>4.7999999999999996E-3</v>
      </c>
      <c r="K36" s="29">
        <v>1939113.04</v>
      </c>
      <c r="L36" s="30">
        <f>ROUND((M36-K36)/K36,4)</f>
        <v>-0.1163</v>
      </c>
      <c r="M36" s="40">
        <f>'[1]O&amp;M Comparison'!$C$7</f>
        <v>1713543.0034999999</v>
      </c>
      <c r="N36" s="30">
        <f>ROUND((O36-M36)/M36,4)</f>
        <v>-9.9000000000000008E-3</v>
      </c>
      <c r="O36" s="40">
        <f>'[1]O&amp;M Comparison'!$D$7</f>
        <v>1696574.2489777708</v>
      </c>
      <c r="P36" s="42"/>
      <c r="Q36"/>
    </row>
    <row r="37" spans="1:17">
      <c r="A37" s="25">
        <f t="shared" si="0"/>
        <v>24</v>
      </c>
      <c r="B37" s="12" t="s">
        <v>34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3"/>
      <c r="Q37"/>
    </row>
    <row r="38" spans="1:17">
      <c r="A38" s="25">
        <f t="shared" si="0"/>
        <v>25</v>
      </c>
      <c r="B38" s="10" t="s">
        <v>35</v>
      </c>
      <c r="C38" s="43"/>
      <c r="D38" s="24"/>
      <c r="E38" s="43"/>
      <c r="F38" s="24"/>
      <c r="G38" s="43"/>
      <c r="H38" s="24"/>
      <c r="I38" s="43"/>
      <c r="J38" s="24"/>
      <c r="K38" s="43"/>
      <c r="L38" s="24"/>
      <c r="M38" s="24"/>
      <c r="N38" s="24"/>
      <c r="O38" s="24"/>
      <c r="P38" s="3"/>
      <c r="Q38"/>
    </row>
    <row r="39" spans="1:17">
      <c r="A39" s="25">
        <f t="shared" si="0"/>
        <v>26</v>
      </c>
      <c r="B39" s="12" t="s">
        <v>36</v>
      </c>
      <c r="C39" s="35">
        <f>ROUND((C36/C35),5)</f>
        <v>0.49027999999999999</v>
      </c>
      <c r="D39" s="3"/>
      <c r="E39" s="35">
        <f>ROUND((E36/E35),5)</f>
        <v>0.45662000000000003</v>
      </c>
      <c r="F39" s="24"/>
      <c r="G39" s="35">
        <f>ROUND((G36/G35),5)</f>
        <v>0.43463000000000002</v>
      </c>
      <c r="H39" s="24"/>
      <c r="I39" s="35">
        <f>ROUND((I36/I35),5)</f>
        <v>0.42442999999999997</v>
      </c>
      <c r="J39" s="24"/>
      <c r="K39" s="35">
        <f>ROUND((K36/K35),5)</f>
        <v>0.43245</v>
      </c>
      <c r="L39" s="3"/>
      <c r="M39" s="35">
        <f>ROUND((M36/M35),5)</f>
        <v>0.42769000000000001</v>
      </c>
      <c r="N39" s="3"/>
      <c r="O39" s="35">
        <f>ROUND((O36/O35),5)</f>
        <v>0.40594999999999998</v>
      </c>
      <c r="P39" s="3"/>
      <c r="Q39"/>
    </row>
    <row r="40" spans="1:17">
      <c r="A40" s="25">
        <f t="shared" si="0"/>
        <v>27</v>
      </c>
      <c r="B40" s="3"/>
      <c r="C40" s="24"/>
      <c r="D40" s="3"/>
      <c r="E40" s="24"/>
      <c r="F40" s="24"/>
      <c r="G40" s="24"/>
      <c r="H40" s="24"/>
      <c r="I40" s="24"/>
      <c r="J40" s="24"/>
      <c r="K40" s="24"/>
      <c r="L40" s="3"/>
      <c r="M40" s="24"/>
      <c r="N40" s="3"/>
      <c r="O40" s="24"/>
      <c r="P40" s="3"/>
      <c r="Q40"/>
    </row>
    <row r="41" spans="1:17">
      <c r="A41" s="25">
        <f t="shared" si="0"/>
        <v>28</v>
      </c>
      <c r="B41" s="44" t="s">
        <v>37</v>
      </c>
      <c r="C41" s="24"/>
      <c r="D41" s="3"/>
      <c r="E41" s="24"/>
      <c r="F41" s="24"/>
      <c r="G41" s="24"/>
      <c r="H41" s="24"/>
      <c r="I41" s="24"/>
      <c r="J41" s="24"/>
      <c r="K41" s="24"/>
      <c r="L41" s="3"/>
      <c r="M41" s="24"/>
      <c r="N41" s="3"/>
      <c r="O41" s="24"/>
      <c r="P41" s="3"/>
      <c r="Q41"/>
    </row>
    <row r="42" spans="1:17">
      <c r="A42" s="25">
        <f t="shared" si="0"/>
        <v>29</v>
      </c>
      <c r="B42" s="12" t="s">
        <v>38</v>
      </c>
      <c r="C42" s="41">
        <v>842967.71</v>
      </c>
      <c r="D42" s="30">
        <f>ROUND((E42-C42)/C42,4)</f>
        <v>0.3266</v>
      </c>
      <c r="E42" s="41">
        <v>1118267.5799999991</v>
      </c>
      <c r="F42" s="52">
        <f>ROUND((G42-E42)/E42,4)</f>
        <v>-0.1988</v>
      </c>
      <c r="G42" s="41">
        <v>895950.11999999988</v>
      </c>
      <c r="H42" s="52">
        <f>ROUND((I42-G42)/G42,4)</f>
        <v>0.1061</v>
      </c>
      <c r="I42" s="41">
        <v>991045.14</v>
      </c>
      <c r="J42" s="52">
        <f>ROUND((K42-I42)/I42,4)</f>
        <v>6.6600000000000006E-2</v>
      </c>
      <c r="K42" s="41">
        <v>1057090.6599999999</v>
      </c>
      <c r="L42" s="30">
        <f>ROUND((M42-K42)/K42,4)</f>
        <v>-0.2077</v>
      </c>
      <c r="M42" s="41">
        <f>M43/M32</f>
        <v>837558.30157356965</v>
      </c>
      <c r="N42" s="30">
        <f>ROUND((O42-M42)/M42,4)</f>
        <v>4.6899999999999997E-2</v>
      </c>
      <c r="O42" s="41">
        <f>O43/O32</f>
        <v>876857.93028698117</v>
      </c>
      <c r="P42" s="42"/>
      <c r="Q42"/>
    </row>
    <row r="43" spans="1:17">
      <c r="A43" s="25">
        <f t="shared" si="0"/>
        <v>30</v>
      </c>
      <c r="B43" s="12" t="s">
        <v>39</v>
      </c>
      <c r="C43" s="29">
        <v>335033.08</v>
      </c>
      <c r="D43" s="30">
        <f>ROUND((E43-C43)/C43,4)</f>
        <v>8.0000000000000004E-4</v>
      </c>
      <c r="E43" s="29">
        <v>335294.49000000005</v>
      </c>
      <c r="F43" s="52">
        <f>ROUND((G43-E43)/E43,4)</f>
        <v>4.1200000000000001E-2</v>
      </c>
      <c r="G43" s="29">
        <v>349096.97</v>
      </c>
      <c r="H43" s="52">
        <f>ROUND((I43-G43)/G43,4)</f>
        <v>8.0299999999999996E-2</v>
      </c>
      <c r="I43" s="29">
        <v>377117.52</v>
      </c>
      <c r="J43" s="52">
        <f>ROUND((K43-I43)/I43,4)</f>
        <v>-0.111</v>
      </c>
      <c r="K43" s="29">
        <v>335252.98000000004</v>
      </c>
      <c r="L43" s="30">
        <f>ROUND((M43-K43)/K43,4)</f>
        <v>6.8500000000000005E-2</v>
      </c>
      <c r="M43" s="41">
        <f>[3]G.2!$M$43</f>
        <v>358215.31</v>
      </c>
      <c r="N43" s="30">
        <f>ROUND((O43-M43)/M43,4)</f>
        <v>-6.3E-3</v>
      </c>
      <c r="O43" s="41">
        <f>[3]G.2!$O$43</f>
        <v>355960.4768</v>
      </c>
      <c r="P43" s="42"/>
      <c r="Q43"/>
    </row>
    <row r="44" spans="1:17">
      <c r="A44" s="25">
        <f t="shared" si="0"/>
        <v>31</v>
      </c>
      <c r="B44" s="12" t="s">
        <v>40</v>
      </c>
      <c r="C44" s="24"/>
      <c r="D44" s="3"/>
      <c r="E44" s="24"/>
      <c r="F44" s="24"/>
      <c r="G44" s="24"/>
      <c r="H44" s="24"/>
      <c r="I44" s="24"/>
      <c r="J44" s="24"/>
      <c r="K44" s="24"/>
      <c r="L44" s="3"/>
      <c r="M44" s="24"/>
      <c r="N44" s="3"/>
      <c r="O44" s="24"/>
      <c r="P44" s="3"/>
      <c r="Q44"/>
    </row>
    <row r="45" spans="1:17">
      <c r="A45" s="25">
        <f t="shared" si="0"/>
        <v>32</v>
      </c>
      <c r="B45" s="12" t="s">
        <v>41</v>
      </c>
      <c r="C45" s="24"/>
      <c r="D45" s="3"/>
      <c r="E45" s="24"/>
      <c r="F45" s="3"/>
      <c r="G45" s="24"/>
      <c r="H45" s="3"/>
      <c r="I45" s="24"/>
      <c r="J45" s="3"/>
      <c r="K45" s="24"/>
      <c r="L45" s="3"/>
      <c r="M45" s="24"/>
      <c r="N45" s="3"/>
      <c r="O45" s="24"/>
      <c r="P45" s="3"/>
      <c r="Q45"/>
    </row>
    <row r="46" spans="1:17">
      <c r="A46" s="25">
        <f t="shared" si="0"/>
        <v>33</v>
      </c>
      <c r="B46" s="10" t="s">
        <v>42</v>
      </c>
      <c r="C46" s="35">
        <f>ROUND((C43/C42),5)</f>
        <v>0.39744000000000002</v>
      </c>
      <c r="D46" s="3"/>
      <c r="E46" s="35">
        <f>ROUND((E43/E42),5)</f>
        <v>0.29982999999999999</v>
      </c>
      <c r="F46" s="3"/>
      <c r="G46" s="35">
        <f>ROUND((G43/G42),5)</f>
        <v>0.38963999999999999</v>
      </c>
      <c r="H46" s="3"/>
      <c r="I46" s="35">
        <f>ROUND((I43/I42),5)</f>
        <v>0.38052999999999998</v>
      </c>
      <c r="J46" s="3"/>
      <c r="K46" s="35">
        <f>ROUND((K43/K42),5)</f>
        <v>0.31714999999999999</v>
      </c>
      <c r="L46" s="3"/>
      <c r="M46" s="35">
        <f>ROUND((M43/M42),5)</f>
        <v>0.42769000000000001</v>
      </c>
      <c r="N46" s="3"/>
      <c r="O46" s="35">
        <f>ROUND((O43/O42),5)</f>
        <v>0.40594999999999998</v>
      </c>
      <c r="P46" s="3"/>
      <c r="Q46"/>
    </row>
    <row r="47" spans="1:17">
      <c r="A47" s="25">
        <f t="shared" si="0"/>
        <v>34</v>
      </c>
      <c r="B47" s="3"/>
      <c r="C47" s="24"/>
      <c r="D47" s="3"/>
      <c r="E47" s="24"/>
      <c r="F47" s="3"/>
      <c r="G47" s="3"/>
      <c r="H47" s="3"/>
      <c r="I47" s="3"/>
      <c r="J47" s="3"/>
      <c r="K47" s="3"/>
      <c r="L47" s="3"/>
      <c r="M47" s="24"/>
      <c r="N47" s="3"/>
      <c r="O47" s="24"/>
      <c r="P47" s="3"/>
      <c r="Q47"/>
    </row>
    <row r="48" spans="1:17">
      <c r="A48" s="25">
        <f t="shared" si="0"/>
        <v>35</v>
      </c>
      <c r="B48" s="27" t="s">
        <v>43</v>
      </c>
      <c r="C48" s="24"/>
      <c r="D48" s="3"/>
      <c r="E48" s="24"/>
      <c r="F48" s="3"/>
      <c r="G48" s="3"/>
      <c r="H48" s="3"/>
      <c r="I48" s="3"/>
      <c r="J48" s="3"/>
      <c r="K48" s="3"/>
      <c r="L48" s="3"/>
      <c r="M48" s="24"/>
      <c r="N48" s="3"/>
      <c r="O48" s="24"/>
      <c r="P48" s="3"/>
      <c r="Q48" s="23"/>
    </row>
    <row r="49" spans="1:19">
      <c r="A49" s="25">
        <f t="shared" si="0"/>
        <v>36</v>
      </c>
      <c r="B49" s="12" t="s">
        <v>44</v>
      </c>
      <c r="C49" s="24">
        <v>211</v>
      </c>
      <c r="D49" s="52">
        <f>ROUND((E49-C49)/C49,4)</f>
        <v>1.9E-2</v>
      </c>
      <c r="E49" s="24">
        <v>215</v>
      </c>
      <c r="F49" s="52">
        <f>ROUND((G49-E49)/E49,4)</f>
        <v>-1.8599999999999998E-2</v>
      </c>
      <c r="G49" s="24">
        <v>211</v>
      </c>
      <c r="H49" s="52">
        <f>ROUND((I49-G49)/G49,4)</f>
        <v>1.9E-2</v>
      </c>
      <c r="I49" s="24">
        <v>215</v>
      </c>
      <c r="J49" s="52">
        <f>ROUND((K49-I49)/I49,4)</f>
        <v>-3.0200000000000001E-2</v>
      </c>
      <c r="K49" s="24">
        <v>208.5</v>
      </c>
      <c r="L49" s="52">
        <f>ROUND((M49-K49)/K49,4)</f>
        <v>-2.64E-2</v>
      </c>
      <c r="M49" s="54">
        <f>M50</f>
        <v>203</v>
      </c>
      <c r="N49" s="52">
        <f>ROUND((O49-M49)/M49,4)</f>
        <v>0</v>
      </c>
      <c r="O49" s="54">
        <f>O50</f>
        <v>203</v>
      </c>
      <c r="P49" s="3"/>
      <c r="Q49" s="23"/>
    </row>
    <row r="50" spans="1:19">
      <c r="A50" s="25">
        <f t="shared" si="0"/>
        <v>37</v>
      </c>
      <c r="B50" s="12" t="s">
        <v>45</v>
      </c>
      <c r="C50" s="24">
        <v>213</v>
      </c>
      <c r="D50" s="52">
        <f>ROUND((E50-C50)/C50,4)</f>
        <v>2.35E-2</v>
      </c>
      <c r="E50" s="24">
        <v>218</v>
      </c>
      <c r="F50" s="52">
        <f>ROUND((G50-E50)/E50,4)</f>
        <v>-2.29E-2</v>
      </c>
      <c r="G50" s="24">
        <v>213</v>
      </c>
      <c r="H50" s="52">
        <f>ROUND((I50-G50)/G50,4)</f>
        <v>2.35E-2</v>
      </c>
      <c r="I50" s="53">
        <v>218</v>
      </c>
      <c r="J50" s="52">
        <f>ROUND((K50-I50)/I50,4)</f>
        <v>-6.88E-2</v>
      </c>
      <c r="K50" s="24">
        <v>203</v>
      </c>
      <c r="L50" s="52">
        <f>ROUND((M50-K50)/K50,4)</f>
        <v>0</v>
      </c>
      <c r="M50" s="54">
        <v>203</v>
      </c>
      <c r="N50" s="52">
        <f>ROUND((O50-M50)/M50,4)</f>
        <v>0</v>
      </c>
      <c r="O50" s="54">
        <v>203</v>
      </c>
      <c r="P50" s="3"/>
      <c r="Q50"/>
    </row>
    <row r="51" spans="1:19">
      <c r="A51" s="3"/>
      <c r="B51" s="3"/>
      <c r="C51" s="24"/>
      <c r="D51" s="3"/>
      <c r="E51" s="24"/>
      <c r="F51" s="3"/>
      <c r="G51" s="3"/>
      <c r="H51" s="3"/>
      <c r="I51" s="3"/>
      <c r="J51" s="3"/>
      <c r="K51" s="3"/>
      <c r="L51" s="3"/>
      <c r="M51" s="24"/>
      <c r="N51" s="3"/>
      <c r="O51" s="24"/>
      <c r="P51" s="3"/>
      <c r="Q51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/>
      <c r="R52" s="46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/>
      <c r="R53" s="46"/>
    </row>
    <row r="54" spans="1:19">
      <c r="A54" s="3"/>
      <c r="B54" s="47" t="s">
        <v>46</v>
      </c>
      <c r="C54" s="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</row>
    <row r="55" spans="1:19">
      <c r="A55" s="3"/>
      <c r="B55" s="47" t="s">
        <v>47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/>
    </row>
    <row r="56" spans="1:1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/>
    </row>
    <row r="57" spans="1:1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/>
    </row>
    <row r="58" spans="1:19">
      <c r="A58" s="3"/>
      <c r="B58" s="3" t="s">
        <v>48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/>
      <c r="R58" s="46"/>
      <c r="S58" s="46"/>
    </row>
    <row r="59" spans="1:19">
      <c r="A59" s="3"/>
      <c r="B59" s="47" t="s">
        <v>49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23"/>
      <c r="N59" s="3"/>
      <c r="O59" s="3"/>
      <c r="P59" s="3"/>
      <c r="Q59"/>
      <c r="R59" s="46"/>
      <c r="S59" s="46"/>
    </row>
    <row r="60" spans="1:19">
      <c r="A60" s="3"/>
      <c r="B60" s="24" t="s">
        <v>50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/>
    </row>
    <row r="61" spans="1:19">
      <c r="A61" s="3"/>
      <c r="B61" s="3" t="s">
        <v>51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/>
    </row>
    <row r="62" spans="1:19">
      <c r="A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</row>
    <row r="64" spans="1:1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/>
    </row>
    <row r="67" spans="1:17">
      <c r="A67" s="1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/>
    </row>
    <row r="68" spans="1:17">
      <c r="A68" s="17"/>
      <c r="B68" s="17"/>
      <c r="C68" s="48"/>
      <c r="D68" s="3"/>
      <c r="E68" s="48"/>
      <c r="F68" s="3"/>
      <c r="G68" s="3"/>
      <c r="H68" s="3"/>
      <c r="I68" s="3"/>
      <c r="J68" s="3"/>
      <c r="K68" s="3"/>
      <c r="L68" s="3"/>
      <c r="M68" s="48"/>
      <c r="N68" s="3"/>
      <c r="O68" s="48"/>
      <c r="P68" s="3"/>
      <c r="Q68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/>
    </row>
    <row r="70" spans="1:17">
      <c r="A70" s="1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/>
    </row>
    <row r="71" spans="1:17">
      <c r="A71" s="1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C95" s="49"/>
      <c r="E95" s="49"/>
      <c r="M95" s="49"/>
      <c r="O95" s="49"/>
      <c r="Q95" s="49"/>
    </row>
    <row r="96" spans="1:17">
      <c r="C96" s="49"/>
      <c r="E96" s="49"/>
      <c r="M96" s="49"/>
      <c r="O96" s="49"/>
      <c r="Q96" s="49"/>
    </row>
    <row r="97" spans="3:17">
      <c r="C97" s="49"/>
      <c r="E97" s="49"/>
      <c r="M97" s="49"/>
      <c r="O97" s="49"/>
      <c r="Q97" s="49"/>
    </row>
    <row r="98" spans="3:17">
      <c r="C98" s="49"/>
      <c r="E98" s="49"/>
      <c r="M98" s="49"/>
      <c r="O98" s="49"/>
      <c r="Q98" s="49"/>
    </row>
    <row r="99" spans="3:17">
      <c r="C99" s="49"/>
      <c r="E99" s="49"/>
      <c r="M99" s="49"/>
      <c r="O99" s="49"/>
      <c r="Q99" s="49"/>
    </row>
  </sheetData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G.2</vt:lpstr>
      <vt:lpstr>G.2!Print_Area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Brannon C Taylor</cp:lastModifiedBy>
  <dcterms:created xsi:type="dcterms:W3CDTF">2017-07-02T20:09:43Z</dcterms:created>
  <dcterms:modified xsi:type="dcterms:W3CDTF">2018-09-18T22:05:52Z</dcterms:modified>
</cp:coreProperties>
</file>