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TN Case\2018 TN ANNUAL REVIEW MECHANISM\Relied Upons\"/>
    </mc:Choice>
  </mc:AlternateContent>
  <bookViews>
    <workbookView xWindow="0" yWindow="0" windowWidth="28800" windowHeight="12435"/>
  </bookViews>
  <sheets>
    <sheet name="CKV Rates" sheetId="2" r:id="rId1"/>
    <sheet name="CKV detail" sheetId="1" r:id="rId2"/>
    <sheet name="Greenville" sheetId="4" r:id="rId3"/>
    <sheet name="Aligne" sheetId="3" r:id="rId4"/>
  </sheets>
  <definedNames>
    <definedName name="_xlnm.Print_Area" localSheetId="3">Aligne!$A$1:$E$28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6" i="2"/>
  <c r="C5" i="2"/>
  <c r="C4" i="2"/>
  <c r="C3" i="2"/>
  <c r="C2" i="2"/>
  <c r="C27" i="3" l="1"/>
  <c r="D8" i="3" s="1"/>
  <c r="B8" i="3" l="1"/>
  <c r="C8" i="3"/>
  <c r="E13" i="3"/>
  <c r="E20" i="3"/>
  <c r="E8" i="3" l="1"/>
  <c r="C9" i="3" s="1"/>
  <c r="D9" i="3" l="1"/>
  <c r="B9" i="3"/>
  <c r="E9" i="3" l="1"/>
  <c r="J52" i="4" l="1"/>
  <c r="C52" i="4"/>
  <c r="H51" i="4"/>
  <c r="I51" i="4" s="1"/>
  <c r="G51" i="4"/>
  <c r="A51" i="4"/>
  <c r="C50" i="4"/>
  <c r="G49" i="4"/>
  <c r="H49" i="4" s="1"/>
  <c r="I49" i="4" s="1"/>
  <c r="C48" i="4"/>
  <c r="G47" i="4"/>
  <c r="H47" i="4" s="1"/>
  <c r="I47" i="4" s="1"/>
  <c r="A47" i="4"/>
  <c r="C46" i="4"/>
  <c r="G45" i="4"/>
  <c r="H45" i="4" s="1"/>
  <c r="I45" i="4" s="1"/>
  <c r="C44" i="4"/>
  <c r="G43" i="4"/>
  <c r="H43" i="4" s="1"/>
  <c r="I43" i="4" s="1"/>
  <c r="C42" i="4"/>
  <c r="G41" i="4"/>
  <c r="H41" i="4" s="1"/>
  <c r="I41" i="4" s="1"/>
  <c r="A41" i="4"/>
  <c r="C40" i="4"/>
  <c r="G39" i="4"/>
  <c r="H39" i="4" s="1"/>
  <c r="I39" i="4" s="1"/>
  <c r="A39" i="4"/>
  <c r="C38" i="4"/>
  <c r="H37" i="4"/>
  <c r="I37" i="4" s="1"/>
  <c r="G37" i="4"/>
  <c r="F37" i="4"/>
  <c r="E37" i="4"/>
  <c r="A37" i="4"/>
  <c r="C36" i="4"/>
  <c r="G35" i="4"/>
  <c r="H35" i="4" s="1"/>
  <c r="I35" i="4" s="1"/>
  <c r="E35" i="4"/>
  <c r="A35" i="4"/>
  <c r="C34" i="4"/>
  <c r="G33" i="4"/>
  <c r="H33" i="4" s="1"/>
  <c r="I33" i="4" s="1"/>
  <c r="E33" i="4"/>
  <c r="A33" i="4"/>
  <c r="C32" i="4"/>
  <c r="G31" i="4"/>
  <c r="H31" i="4" s="1"/>
  <c r="I31" i="4" s="1"/>
  <c r="E31" i="4"/>
  <c r="A31" i="4"/>
  <c r="C30" i="4"/>
  <c r="E28" i="4" s="1"/>
  <c r="F28" i="4" s="1"/>
  <c r="H28" i="4" s="1"/>
  <c r="I28" i="4" s="1"/>
  <c r="G29" i="4"/>
  <c r="E29" i="4"/>
  <c r="F29" i="4" s="1"/>
  <c r="H29" i="4" s="1"/>
  <c r="I29" i="4" s="1"/>
  <c r="A29" i="4"/>
  <c r="G28" i="4"/>
  <c r="A28" i="4"/>
  <c r="C27" i="4"/>
  <c r="E26" i="4" s="1"/>
  <c r="F26" i="4" s="1"/>
  <c r="H26" i="4" s="1"/>
  <c r="I26" i="4" s="1"/>
  <c r="G26" i="4"/>
  <c r="A26" i="4"/>
  <c r="G25" i="4"/>
  <c r="A25" i="4"/>
  <c r="G24" i="4"/>
  <c r="A24" i="4"/>
  <c r="C23" i="4"/>
  <c r="E10" i="4" s="1"/>
  <c r="F10" i="4" s="1"/>
  <c r="H10" i="4" s="1"/>
  <c r="I10" i="4" s="1"/>
  <c r="G22" i="4"/>
  <c r="E22" i="4"/>
  <c r="F22" i="4" s="1"/>
  <c r="H22" i="4" s="1"/>
  <c r="I22" i="4" s="1"/>
  <c r="A22" i="4"/>
  <c r="G21" i="4"/>
  <c r="A21" i="4"/>
  <c r="G20" i="4"/>
  <c r="E20" i="4"/>
  <c r="F20" i="4" s="1"/>
  <c r="H20" i="4" s="1"/>
  <c r="I20" i="4" s="1"/>
  <c r="A20" i="4"/>
  <c r="G19" i="4"/>
  <c r="A19" i="4"/>
  <c r="G18" i="4"/>
  <c r="E18" i="4"/>
  <c r="F18" i="4" s="1"/>
  <c r="H18" i="4" s="1"/>
  <c r="I18" i="4" s="1"/>
  <c r="A18" i="4"/>
  <c r="G17" i="4"/>
  <c r="A17" i="4"/>
  <c r="G16" i="4"/>
  <c r="E16" i="4"/>
  <c r="F16" i="4" s="1"/>
  <c r="H16" i="4" s="1"/>
  <c r="I16" i="4" s="1"/>
  <c r="A16" i="4"/>
  <c r="G15" i="4"/>
  <c r="A15" i="4"/>
  <c r="G14" i="4"/>
  <c r="E14" i="4"/>
  <c r="F14" i="4" s="1"/>
  <c r="H14" i="4" s="1"/>
  <c r="I14" i="4" s="1"/>
  <c r="A14" i="4"/>
  <c r="G13" i="4"/>
  <c r="A13" i="4"/>
  <c r="P12" i="4"/>
  <c r="M12" i="4"/>
  <c r="N11" i="4" s="1"/>
  <c r="G12" i="4"/>
  <c r="E12" i="4"/>
  <c r="F12" i="4" s="1"/>
  <c r="H12" i="4" s="1"/>
  <c r="I12" i="4" s="1"/>
  <c r="A12" i="4"/>
  <c r="G11" i="4"/>
  <c r="A11" i="4"/>
  <c r="N10" i="4"/>
  <c r="G10" i="4"/>
  <c r="A10" i="4"/>
  <c r="N9" i="4"/>
  <c r="G9" i="4"/>
  <c r="E9" i="4"/>
  <c r="F9" i="4" s="1"/>
  <c r="H9" i="4" s="1"/>
  <c r="I9" i="4" s="1"/>
  <c r="A9" i="4"/>
  <c r="N8" i="4"/>
  <c r="G8" i="4"/>
  <c r="E8" i="4"/>
  <c r="F8" i="4" s="1"/>
  <c r="H8" i="4" s="1"/>
  <c r="I8" i="4" s="1"/>
  <c r="A8" i="4"/>
  <c r="G7" i="4"/>
  <c r="A7" i="4"/>
  <c r="N6" i="4"/>
  <c r="G6" i="4"/>
  <c r="A6" i="4"/>
  <c r="N5" i="4"/>
  <c r="C5" i="4"/>
  <c r="G4" i="4"/>
  <c r="A4" i="4"/>
  <c r="G3" i="4"/>
  <c r="E3" i="4"/>
  <c r="F3" i="4" s="1"/>
  <c r="H3" i="4" s="1"/>
  <c r="A3" i="4"/>
  <c r="L27" i="2"/>
  <c r="K26" i="2"/>
  <c r="J26" i="2"/>
  <c r="I26" i="2"/>
  <c r="K24" i="2"/>
  <c r="J23" i="2"/>
  <c r="J22" i="2"/>
  <c r="K19" i="2"/>
  <c r="J19" i="2"/>
  <c r="J16" i="2"/>
  <c r="J15" i="2"/>
  <c r="J12" i="2"/>
  <c r="J11" i="2"/>
  <c r="J8" i="2"/>
  <c r="J7" i="2"/>
  <c r="K25" i="2"/>
  <c r="J5" i="2"/>
  <c r="J24" i="2"/>
  <c r="J21" i="2"/>
  <c r="J18" i="2"/>
  <c r="J3" i="2"/>
  <c r="G29" i="1"/>
  <c r="F30" i="1" s="1"/>
  <c r="H4" i="1" s="1"/>
  <c r="H5" i="1" s="1"/>
  <c r="E11" i="1" s="1"/>
  <c r="K11" i="1" s="1"/>
  <c r="I25" i="1"/>
  <c r="F25" i="1"/>
  <c r="E25" i="1"/>
  <c r="J24" i="1"/>
  <c r="H25" i="1" s="1"/>
  <c r="I23" i="1"/>
  <c r="H23" i="1"/>
  <c r="F23" i="1"/>
  <c r="E23" i="1"/>
  <c r="D23" i="1"/>
  <c r="J22" i="1"/>
  <c r="G23" i="1" s="1"/>
  <c r="E5" i="1"/>
  <c r="G52" i="4" l="1"/>
  <c r="C53" i="4"/>
  <c r="E4" i="4"/>
  <c r="F4" i="4" s="1"/>
  <c r="H4" i="4" s="1"/>
  <c r="I4" i="4" s="1"/>
  <c r="I3" i="4"/>
  <c r="E25" i="4"/>
  <c r="F25" i="4" s="1"/>
  <c r="H25" i="4" s="1"/>
  <c r="I25" i="4" s="1"/>
  <c r="E7" i="4"/>
  <c r="F7" i="4" s="1"/>
  <c r="H7" i="4" s="1"/>
  <c r="I7" i="4" s="1"/>
  <c r="E11" i="4"/>
  <c r="F11" i="4" s="1"/>
  <c r="H11" i="4" s="1"/>
  <c r="I11" i="4" s="1"/>
  <c r="E13" i="4"/>
  <c r="F13" i="4" s="1"/>
  <c r="H13" i="4" s="1"/>
  <c r="I13" i="4" s="1"/>
  <c r="E15" i="4"/>
  <c r="F15" i="4" s="1"/>
  <c r="H15" i="4" s="1"/>
  <c r="I15" i="4" s="1"/>
  <c r="E17" i="4"/>
  <c r="F17" i="4" s="1"/>
  <c r="H17" i="4" s="1"/>
  <c r="I17" i="4" s="1"/>
  <c r="E19" i="4"/>
  <c r="F19" i="4" s="1"/>
  <c r="H19" i="4" s="1"/>
  <c r="I19" i="4" s="1"/>
  <c r="E21" i="4"/>
  <c r="F21" i="4" s="1"/>
  <c r="H21" i="4" s="1"/>
  <c r="I21" i="4" s="1"/>
  <c r="N4" i="4"/>
  <c r="E6" i="4"/>
  <c r="F6" i="4" s="1"/>
  <c r="H6" i="4" s="1"/>
  <c r="I6" i="4" s="1"/>
  <c r="N7" i="4"/>
  <c r="E24" i="4"/>
  <c r="F24" i="4" s="1"/>
  <c r="H24" i="4" s="1"/>
  <c r="I24" i="4" s="1"/>
  <c r="K3" i="2"/>
  <c r="J2" i="2"/>
  <c r="K22" i="2"/>
  <c r="I25" i="2"/>
  <c r="J4" i="2"/>
  <c r="J6" i="2"/>
  <c r="J9" i="2"/>
  <c r="J13" i="2"/>
  <c r="J17" i="2"/>
  <c r="J20" i="2"/>
  <c r="J25" i="2"/>
  <c r="J10" i="2"/>
  <c r="J14" i="2"/>
  <c r="G25" i="1"/>
  <c r="D30" i="1"/>
  <c r="F4" i="1" s="1"/>
  <c r="F5" i="1" s="1"/>
  <c r="E9" i="1" s="1"/>
  <c r="D25" i="1"/>
  <c r="E30" i="1"/>
  <c r="G4" i="1" s="1"/>
  <c r="G5" i="1" s="1"/>
  <c r="E10" i="1" s="1"/>
  <c r="K27" i="2" l="1"/>
  <c r="N12" i="4"/>
  <c r="I52" i="4"/>
  <c r="H52" i="4"/>
  <c r="J27" i="2"/>
  <c r="K9" i="1"/>
  <c r="G9" i="1"/>
  <c r="J9" i="1"/>
  <c r="F9" i="1"/>
  <c r="E12" i="1"/>
  <c r="I9" i="1"/>
  <c r="I12" i="1" s="1"/>
  <c r="I13" i="1" s="1"/>
  <c r="H9" i="1"/>
  <c r="H10" i="1"/>
  <c r="K10" i="1"/>
  <c r="G10" i="1"/>
  <c r="J10" i="1"/>
  <c r="F10" i="1"/>
  <c r="I10" i="1"/>
  <c r="G12" i="1" l="1"/>
  <c r="G13" i="1" s="1"/>
  <c r="K12" i="1"/>
  <c r="K13" i="1" s="1"/>
  <c r="F12" i="1"/>
  <c r="F13" i="1" s="1"/>
  <c r="H12" i="1"/>
  <c r="H13" i="1" s="1"/>
  <c r="J12" i="1"/>
  <c r="J13" i="1" s="1"/>
</calcChain>
</file>

<file path=xl/comments1.xml><?xml version="1.0" encoding="utf-8"?>
<comments xmlns="http://schemas.openxmlformats.org/spreadsheetml/2006/main">
  <authors>
    <author>Patricia Walther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Patricia Walther:</t>
        </r>
        <r>
          <rPr>
            <sz val="9"/>
            <color indexed="81"/>
            <rFont val="Tahoma"/>
            <family val="2"/>
          </rPr>
          <t xml:space="preserve">
Changes are made at the beginning of the Fiscal Year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Patricia Walther:</t>
        </r>
        <r>
          <rPr>
            <sz val="9"/>
            <color indexed="81"/>
            <rFont val="Tahoma"/>
            <family val="2"/>
          </rPr>
          <t xml:space="preserve">
Changes are made at the beginning of the Calendar year
</t>
        </r>
      </text>
    </comment>
  </commentList>
</comments>
</file>

<file path=xl/sharedStrings.xml><?xml version="1.0" encoding="utf-8"?>
<sst xmlns="http://schemas.openxmlformats.org/spreadsheetml/2006/main" count="214" uniqueCount="147">
  <si>
    <t>Charles K Vaughn Center Proposed Allocations</t>
  </si>
  <si>
    <t>Effective Oct - 17</t>
  </si>
  <si>
    <t>Allocator</t>
  </si>
  <si>
    <t>Total</t>
  </si>
  <si>
    <t>Training</t>
  </si>
  <si>
    <t>Dispatch</t>
  </si>
  <si>
    <t>Service Center</t>
  </si>
  <si>
    <t>CKV</t>
  </si>
  <si>
    <t>Sq Ft</t>
  </si>
  <si>
    <t>LA</t>
  </si>
  <si>
    <t>WTX</t>
  </si>
  <si>
    <t>KMD</t>
  </si>
  <si>
    <t>COKS</t>
  </si>
  <si>
    <t>MS</t>
  </si>
  <si>
    <t>MDTX</t>
  </si>
  <si>
    <t>Training Empl</t>
  </si>
  <si>
    <t>No. Cust</t>
  </si>
  <si>
    <t>100% Mid-Tex</t>
  </si>
  <si>
    <t>CKV Allocation factor</t>
  </si>
  <si>
    <t>107</t>
  </si>
  <si>
    <t>010</t>
  </si>
  <si>
    <t>091</t>
  </si>
  <si>
    <t>030</t>
  </si>
  <si>
    <t>170</t>
  </si>
  <si>
    <t>190</t>
  </si>
  <si>
    <t>set of books</t>
  </si>
  <si>
    <t>Co 020</t>
  </si>
  <si>
    <t>Co 030</t>
  </si>
  <si>
    <t>Co 050</t>
  </si>
  <si>
    <t>Co 060</t>
  </si>
  <si>
    <t>Co 070</t>
  </si>
  <si>
    <t>Co 080</t>
  </si>
  <si>
    <t>Allocators</t>
  </si>
  <si>
    <t>Number of Customers</t>
  </si>
  <si>
    <t>Number of customers as of Sep-17</t>
  </si>
  <si>
    <t>Training Useage Employees</t>
  </si>
  <si>
    <t>Percentage of Divisional activity for the Dallas area per Kelli Martin Jan-17, changes every calendar year</t>
  </si>
  <si>
    <t>Square Footage</t>
  </si>
  <si>
    <t>per Dean Sanders</t>
  </si>
  <si>
    <t>Company</t>
  </si>
  <si>
    <t>Division</t>
  </si>
  <si>
    <t>division</t>
  </si>
  <si>
    <t>Rate division</t>
  </si>
  <si>
    <t>% allocation by # of cust. Div 012</t>
  </si>
  <si>
    <t>Blending %</t>
  </si>
  <si>
    <t>Percentage</t>
  </si>
  <si>
    <t>Round-enter into PP(Eff 10/2017)</t>
  </si>
  <si>
    <t>020.007.Trans LA Division</t>
  </si>
  <si>
    <t>020.077.LGS Division</t>
  </si>
  <si>
    <t>030.001.Amarillo Transmission Div</t>
  </si>
  <si>
    <t>030.003.Amarillo City Plant Div</t>
  </si>
  <si>
    <t>030.004.Fritch &amp; Sanford City Plant</t>
  </si>
  <si>
    <t>030.005.West TX City Plant Div</t>
  </si>
  <si>
    <t>030.006.Dalhard City Plant Div</t>
  </si>
  <si>
    <t>030.008.West TX Rural Irrigation</t>
  </si>
  <si>
    <t>030.011.Fain 10" Division</t>
  </si>
  <si>
    <t>030.013.Amarillo Rural Division</t>
  </si>
  <si>
    <t>030.014.Non-Regulated Industrial</t>
  </si>
  <si>
    <t>Allocate the percentages above to each division</t>
  </si>
  <si>
    <t>030.015.Amarillo Regulated Indust</t>
  </si>
  <si>
    <t>within each company</t>
  </si>
  <si>
    <t>030.016.Lubbock</t>
  </si>
  <si>
    <t>030.017.Dalhart Rural Division</t>
  </si>
  <si>
    <t>Effective 10/2017</t>
  </si>
  <si>
    <t>030.018.Dalhart Rural Irrigation</t>
  </si>
  <si>
    <t>030.019.Triangle Division</t>
  </si>
  <si>
    <t>030.020.Lubbock OCL</t>
  </si>
  <si>
    <t>030.021.West TX Rural Division</t>
  </si>
  <si>
    <t>050.009.WKG Division</t>
  </si>
  <si>
    <t>050.093.Tennessee Division</t>
  </si>
  <si>
    <t>050.096.Virginia Division</t>
  </si>
  <si>
    <t>060.031.Colorado ADM Division</t>
  </si>
  <si>
    <t>060.081.Kansas Administration</t>
  </si>
  <si>
    <t>070.170.MVG Division</t>
  </si>
  <si>
    <t>080.190.Mid-Tex Division</t>
  </si>
  <si>
    <t>Effective Oct-17</t>
  </si>
  <si>
    <t>Shared service portion</t>
  </si>
  <si>
    <t>Rates to be entered for utility accounts 39005 &amp; 39104 RD 002</t>
  </si>
  <si>
    <t>BU</t>
  </si>
  <si>
    <t>Source Book</t>
  </si>
  <si>
    <t>Source Percent</t>
  </si>
  <si>
    <t>Sq. Ft. Percent by BU</t>
  </si>
  <si>
    <t>Allocated % per set of books</t>
  </si>
  <si>
    <t>Percent by Category allocated to each set of books</t>
  </si>
  <si>
    <t>Total % allocated</t>
  </si>
  <si>
    <t xml:space="preserve"> Enter Blending percent for Greenville</t>
  </si>
  <si>
    <t>By Category</t>
  </si>
  <si>
    <t>Sq. Ft. %</t>
  </si>
  <si>
    <t>Shared services</t>
  </si>
  <si>
    <t>Note</t>
  </si>
  <si>
    <t>AEH</t>
  </si>
  <si>
    <t>Removed company 212</t>
  </si>
  <si>
    <t>APT</t>
  </si>
  <si>
    <t>020 Total</t>
  </si>
  <si>
    <t>CO/KS</t>
  </si>
  <si>
    <t>KY/Mid-States</t>
  </si>
  <si>
    <t>Mid-Tex</t>
  </si>
  <si>
    <t>West Texas</t>
  </si>
  <si>
    <t>ShSr</t>
  </si>
  <si>
    <t>030.040.Texas CNG Division</t>
  </si>
  <si>
    <t>030 Total</t>
  </si>
  <si>
    <t>050 Total</t>
  </si>
  <si>
    <t>060 Total</t>
  </si>
  <si>
    <t>070 Total</t>
  </si>
  <si>
    <t>080 Total</t>
  </si>
  <si>
    <t>180.700.Atmos Pipeline Division</t>
  </si>
  <si>
    <t>180 Total</t>
  </si>
  <si>
    <t>212.821.Woodward Division</t>
  </si>
  <si>
    <t>212 Total</t>
  </si>
  <si>
    <t>221.890.Atmos Power Division</t>
  </si>
  <si>
    <t>221 Total</t>
  </si>
  <si>
    <t>232.800.UCG Storage Division</t>
  </si>
  <si>
    <t>231 Total</t>
  </si>
  <si>
    <t>233</t>
  </si>
  <si>
    <t>233.817.WKG Storage</t>
  </si>
  <si>
    <t>233 Total</t>
  </si>
  <si>
    <t>220</t>
  </si>
  <si>
    <t>220 - Atmos Energy Louisiana Industrial Gas (AELIG)</t>
  </si>
  <si>
    <t>220 Total</t>
  </si>
  <si>
    <t>301.055.AES Division</t>
  </si>
  <si>
    <t>301 Total</t>
  </si>
  <si>
    <t>303</t>
  </si>
  <si>
    <t>303.057.TLGP-LGSN</t>
  </si>
  <si>
    <t>303 Total</t>
  </si>
  <si>
    <t>234.822.TransLa Gas Storage</t>
  </si>
  <si>
    <t>312 Total</t>
  </si>
  <si>
    <t>Grand Total</t>
  </si>
  <si>
    <t>Round Effective Oct-17</t>
  </si>
  <si>
    <t>Allocation Analysis for FY18 Factors</t>
  </si>
  <si>
    <t>Volumes</t>
  </si>
  <si>
    <t>CO</t>
  </si>
  <si>
    <t>Volume</t>
  </si>
  <si>
    <t>Based on Fiscal Year 2017</t>
  </si>
  <si>
    <t>Total (Transport / Sales)</t>
  </si>
  <si>
    <t>APT*</t>
  </si>
  <si>
    <t>MTX</t>
  </si>
  <si>
    <t>Invoiced MCF @ 14.65</t>
  </si>
  <si>
    <t>% of Total Volumes</t>
  </si>
  <si>
    <t xml:space="preserve">Transport </t>
  </si>
  <si>
    <t>* APT volumes are in MMBTU; APT Transport volumes exclude "Other" Category such</t>
  </si>
  <si>
    <t>as compression, condensation and storage.</t>
  </si>
  <si>
    <t>Sales</t>
  </si>
  <si>
    <t>AELIG</t>
  </si>
  <si>
    <t>220 (AELIG)</t>
  </si>
  <si>
    <t>Service Area</t>
  </si>
  <si>
    <t>Total Capitalized investment per Marvin Fugitt</t>
  </si>
  <si>
    <t>Blending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</si>
</sst>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0.000000%"/>
    <numFmt numFmtId="168" formatCode="_(* #,##0.000000_);_(* \(#,##0.00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1" applyFont="1"/>
    <xf numFmtId="0" fontId="3" fillId="0" borderId="0" xfId="1"/>
    <xf numFmtId="0" fontId="4" fillId="2" borderId="0" xfId="1" applyFont="1" applyFill="1"/>
    <xf numFmtId="0" fontId="4" fillId="0" borderId="1" xfId="1" applyFont="1" applyBorder="1"/>
    <xf numFmtId="164" fontId="0" fillId="0" borderId="0" xfId="2" applyNumberFormat="1" applyFont="1" applyFill="1"/>
    <xf numFmtId="164" fontId="0" fillId="0" borderId="0" xfId="2" applyNumberFormat="1" applyFont="1"/>
    <xf numFmtId="164" fontId="3" fillId="0" borderId="0" xfId="1" applyNumberFormat="1"/>
    <xf numFmtId="164" fontId="3" fillId="0" borderId="1" xfId="1" applyNumberFormat="1" applyBorder="1"/>
    <xf numFmtId="10" fontId="0" fillId="3" borderId="2" xfId="3" applyNumberFormat="1" applyFont="1" applyFill="1" applyBorder="1"/>
    <xf numFmtId="10" fontId="0" fillId="3" borderId="3" xfId="3" applyNumberFormat="1" applyFont="1" applyFill="1" applyBorder="1"/>
    <xf numFmtId="0" fontId="3" fillId="3" borderId="4" xfId="1" applyFill="1" applyBorder="1"/>
    <xf numFmtId="0" fontId="3" fillId="3" borderId="5" xfId="1" quotePrefix="1" applyFill="1" applyBorder="1" applyAlignment="1">
      <alignment horizontal="center"/>
    </xf>
    <xf numFmtId="0" fontId="3" fillId="3" borderId="6" xfId="1" quotePrefix="1" applyFill="1" applyBorder="1" applyAlignment="1">
      <alignment horizontal="center"/>
    </xf>
    <xf numFmtId="0" fontId="3" fillId="3" borderId="7" xfId="1" applyFill="1" applyBorder="1" applyAlignment="1">
      <alignment horizontal="center"/>
    </xf>
    <xf numFmtId="0" fontId="4" fillId="0" borderId="0" xfId="1" applyFont="1" applyAlignment="1">
      <alignment horizontal="center"/>
    </xf>
    <xf numFmtId="38" fontId="3" fillId="0" borderId="0" xfId="1" applyNumberFormat="1"/>
    <xf numFmtId="0" fontId="4" fillId="0" borderId="1" xfId="1" applyFont="1" applyBorder="1" applyAlignment="1">
      <alignment horizontal="center"/>
    </xf>
    <xf numFmtId="3" fontId="3" fillId="4" borderId="0" xfId="1" applyNumberFormat="1" applyFill="1"/>
    <xf numFmtId="0" fontId="4" fillId="4" borderId="0" xfId="1" applyFont="1" applyFill="1"/>
    <xf numFmtId="0" fontId="3" fillId="4" borderId="0" xfId="1" applyFill="1"/>
    <xf numFmtId="165" fontId="0" fillId="0" borderId="0" xfId="3" applyNumberFormat="1" applyFont="1"/>
    <xf numFmtId="0" fontId="3" fillId="2" borderId="0" xfId="1" applyFill="1"/>
    <xf numFmtId="3" fontId="3" fillId="2" borderId="0" xfId="1" applyNumberFormat="1" applyFill="1"/>
    <xf numFmtId="166" fontId="0" fillId="0" borderId="0" xfId="2" applyNumberFormat="1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67" fontId="4" fillId="0" borderId="0" xfId="0" applyNumberFormat="1" applyFont="1" applyAlignment="1">
      <alignment horizontal="center" wrapText="1"/>
    </xf>
    <xf numFmtId="10" fontId="4" fillId="2" borderId="0" xfId="3" applyNumberFormat="1" applyFont="1" applyFill="1" applyAlignment="1">
      <alignment horizontal="center" wrapText="1"/>
    </xf>
    <xf numFmtId="0" fontId="0" fillId="0" borderId="0" xfId="0" quotePrefix="1"/>
    <xf numFmtId="10" fontId="0" fillId="0" borderId="0" xfId="0" applyNumberFormat="1"/>
    <xf numFmtId="167" fontId="0" fillId="0" borderId="0" xfId="0" applyNumberFormat="1"/>
    <xf numFmtId="167" fontId="0" fillId="2" borderId="0" xfId="3" applyNumberFormat="1" applyFont="1" applyFill="1"/>
    <xf numFmtId="10" fontId="0" fillId="0" borderId="1" xfId="0" applyNumberFormat="1" applyBorder="1"/>
    <xf numFmtId="0" fontId="4" fillId="3" borderId="0" xfId="0" applyFont="1" applyFill="1"/>
    <xf numFmtId="0" fontId="3" fillId="0" borderId="0" xfId="0" applyFont="1"/>
    <xf numFmtId="167" fontId="0" fillId="0" borderId="1" xfId="0" applyNumberFormat="1" applyBorder="1"/>
    <xf numFmtId="167" fontId="0" fillId="2" borderId="1" xfId="3" applyNumberFormat="1" applyFont="1" applyFill="1" applyBorder="1"/>
    <xf numFmtId="0" fontId="0" fillId="0" borderId="0" xfId="0" applyAlignment="1"/>
    <xf numFmtId="0" fontId="4" fillId="2" borderId="0" xfId="0" applyFont="1" applyFill="1" applyAlignment="1"/>
    <xf numFmtId="168" fontId="3" fillId="0" borderId="0" xfId="2" applyNumberForma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8" fontId="3" fillId="0" borderId="0" xfId="2" applyNumberFormat="1" applyFont="1" applyAlignment="1">
      <alignment wrapText="1"/>
    </xf>
    <xf numFmtId="167" fontId="3" fillId="2" borderId="0" xfId="3" applyNumberFormat="1" applyFill="1" applyAlignment="1">
      <alignment wrapText="1"/>
    </xf>
    <xf numFmtId="0" fontId="3" fillId="5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10" fontId="4" fillId="0" borderId="0" xfId="3" applyNumberFormat="1" applyFont="1"/>
    <xf numFmtId="0" fontId="0" fillId="0" borderId="8" xfId="0" applyBorder="1" applyAlignment="1"/>
    <xf numFmtId="167" fontId="0" fillId="0" borderId="9" xfId="0" applyNumberFormat="1" applyBorder="1" applyAlignment="1">
      <alignment horizontal="right"/>
    </xf>
    <xf numFmtId="10" fontId="0" fillId="0" borderId="0" xfId="0" applyNumberFormat="1" applyAlignment="1"/>
    <xf numFmtId="168" fontId="0" fillId="0" borderId="0" xfId="2" applyNumberFormat="1" applyFont="1" applyAlignment="1"/>
    <xf numFmtId="167" fontId="3" fillId="0" borderId="0" xfId="2" applyNumberFormat="1" applyAlignment="1"/>
    <xf numFmtId="167" fontId="3" fillId="0" borderId="0" xfId="3" applyNumberFormat="1" applyAlignment="1"/>
    <xf numFmtId="167" fontId="0" fillId="0" borderId="0" xfId="0" applyNumberFormat="1" applyAlignment="1"/>
    <xf numFmtId="167" fontId="4" fillId="5" borderId="0" xfId="0" applyNumberFormat="1" applyFont="1" applyFill="1" applyAlignment="1"/>
    <xf numFmtId="167" fontId="4" fillId="4" borderId="0" xfId="0" applyNumberFormat="1" applyFont="1" applyFill="1" applyAlignment="1"/>
    <xf numFmtId="167" fontId="0" fillId="4" borderId="0" xfId="0" applyNumberFormat="1" applyFill="1" applyAlignment="1"/>
    <xf numFmtId="0" fontId="3" fillId="0" borderId="0" xfId="0" applyFont="1" applyAlignment="1"/>
    <xf numFmtId="10" fontId="0" fillId="0" borderId="0" xfId="3" applyNumberFormat="1" applyFont="1" applyAlignment="1"/>
    <xf numFmtId="0" fontId="4" fillId="0" borderId="0" xfId="0" applyNumberFormat="1" applyFont="1" applyAlignment="1"/>
    <xf numFmtId="0" fontId="0" fillId="5" borderId="0" xfId="0" applyFill="1" applyAlignment="1"/>
    <xf numFmtId="167" fontId="7" fillId="5" borderId="0" xfId="0" applyNumberFormat="1" applyFont="1" applyFill="1" applyAlignment="1"/>
    <xf numFmtId="10" fontId="0" fillId="0" borderId="1" xfId="3" applyNumberFormat="1" applyFont="1" applyBorder="1" applyAlignment="1"/>
    <xf numFmtId="10" fontId="0" fillId="0" borderId="1" xfId="0" applyNumberFormat="1" applyBorder="1" applyAlignment="1"/>
    <xf numFmtId="0" fontId="3" fillId="0" borderId="8" xfId="0" applyFont="1" applyBorder="1" applyAlignment="1"/>
    <xf numFmtId="0" fontId="0" fillId="0" borderId="0" xfId="0" quotePrefix="1" applyAlignment="1"/>
    <xf numFmtId="0" fontId="4" fillId="0" borderId="0" xfId="0" quotePrefix="1" applyFont="1" applyAlignment="1"/>
    <xf numFmtId="167" fontId="3" fillId="0" borderId="1" xfId="3" applyNumberFormat="1" applyBorder="1" applyAlignment="1"/>
    <xf numFmtId="167" fontId="0" fillId="0" borderId="1" xfId="0" applyNumberFormat="1" applyBorder="1" applyAlignment="1"/>
    <xf numFmtId="167" fontId="4" fillId="5" borderId="1" xfId="0" applyNumberFormat="1" applyFont="1" applyFill="1" applyBorder="1" applyAlignment="1"/>
    <xf numFmtId="167" fontId="4" fillId="4" borderId="1" xfId="0" applyNumberFormat="1" applyFont="1" applyFill="1" applyBorder="1" applyAlignment="1"/>
    <xf numFmtId="0" fontId="0" fillId="0" borderId="0" xfId="0" applyBorder="1" applyAlignment="1"/>
    <xf numFmtId="167" fontId="0" fillId="0" borderId="0" xfId="0" applyNumberFormat="1" applyBorder="1" applyAlignment="1">
      <alignment horizontal="right"/>
    </xf>
    <xf numFmtId="167" fontId="4" fillId="0" borderId="0" xfId="3" applyNumberFormat="1" applyFont="1" applyAlignment="1"/>
    <xf numFmtId="167" fontId="4" fillId="5" borderId="0" xfId="3" applyNumberFormat="1" applyFont="1" applyFill="1" applyAlignment="1"/>
    <xf numFmtId="167" fontId="4" fillId="4" borderId="0" xfId="3" applyNumberFormat="1" applyFont="1" applyFill="1" applyAlignment="1"/>
    <xf numFmtId="10" fontId="4" fillId="6" borderId="10" xfId="7" applyNumberFormat="1" applyFont="1" applyFill="1" applyBorder="1"/>
    <xf numFmtId="0" fontId="1" fillId="0" borderId="0" xfId="4" applyFill="1" applyBorder="1"/>
    <xf numFmtId="0" fontId="4" fillId="0" borderId="0" xfId="4" applyFont="1" applyFill="1" applyBorder="1"/>
    <xf numFmtId="0" fontId="3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166" fontId="8" fillId="0" borderId="0" xfId="6" applyNumberFormat="1" applyFont="1" applyFill="1" applyBorder="1"/>
    <xf numFmtId="166" fontId="1" fillId="0" borderId="0" xfId="4" applyNumberFormat="1" applyFill="1" applyBorder="1"/>
    <xf numFmtId="9" fontId="0" fillId="0" borderId="0" xfId="7" applyFont="1" applyFill="1" applyBorder="1"/>
    <xf numFmtId="166" fontId="0" fillId="0" borderId="0" xfId="6" applyNumberFormat="1" applyFont="1" applyFill="1" applyBorder="1"/>
    <xf numFmtId="166" fontId="4" fillId="0" borderId="0" xfId="4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horizontal="left"/>
    </xf>
    <xf numFmtId="166" fontId="3" fillId="0" borderId="0" xfId="6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" fillId="0" borderId="0" xfId="4" applyFont="1" applyFill="1" applyBorder="1"/>
    <xf numFmtId="0" fontId="1" fillId="0" borderId="0" xfId="4" applyFill="1" applyBorder="1" applyAlignment="1">
      <alignment horizontal="center"/>
    </xf>
    <xf numFmtId="0" fontId="0" fillId="0" borderId="0" xfId="4" applyFont="1" applyFill="1" applyBorder="1" applyAlignment="1">
      <alignment horizontal="center"/>
    </xf>
    <xf numFmtId="41" fontId="1" fillId="0" borderId="0" xfId="4" applyNumberFormat="1" applyFill="1" applyBorder="1"/>
    <xf numFmtId="41" fontId="8" fillId="0" borderId="0" xfId="4" applyNumberFormat="1" applyFont="1" applyFill="1" applyBorder="1"/>
    <xf numFmtId="41" fontId="8" fillId="0" borderId="1" xfId="4" applyNumberFormat="1" applyFont="1" applyFill="1" applyBorder="1"/>
    <xf numFmtId="0" fontId="8" fillId="0" borderId="0" xfId="4" applyFont="1" applyFill="1" applyBorder="1"/>
  </cellXfs>
  <cellStyles count="8">
    <cellStyle name="Comma 2" xfId="2"/>
    <cellStyle name="Comma 3 5" xfId="6"/>
    <cellStyle name="Normal" xfId="0" builtinId="0"/>
    <cellStyle name="Normal 10" xfId="4"/>
    <cellStyle name="Normal 2" xfId="1"/>
    <cellStyle name="Percent 2" xfId="3"/>
    <cellStyle name="Percent 3" xfId="7"/>
    <cellStyle name="Percent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D1" sqref="D1"/>
    </sheetView>
  </sheetViews>
  <sheetFormatPr defaultRowHeight="15" x14ac:dyDescent="0.25"/>
  <cols>
    <col min="1" max="1" width="14.42578125" customWidth="1"/>
    <col min="3" max="3" width="10.85546875" customWidth="1"/>
    <col min="6" max="6" width="10.5703125" customWidth="1"/>
    <col min="8" max="8" width="31.85546875" bestFit="1" customWidth="1"/>
    <col min="9" max="9" width="11.140625" bestFit="1" customWidth="1"/>
    <col min="10" max="10" width="12.140625" bestFit="1" customWidth="1"/>
    <col min="11" max="11" width="12.5703125" customWidth="1"/>
    <col min="12" max="12" width="19.85546875" customWidth="1"/>
  </cols>
  <sheetData>
    <row r="1" spans="1:12" ht="64.5" x14ac:dyDescent="0.25">
      <c r="A1" s="25" t="s">
        <v>39</v>
      </c>
      <c r="B1" s="25" t="s">
        <v>40</v>
      </c>
      <c r="C1" s="25" t="s">
        <v>18</v>
      </c>
      <c r="D1" s="26"/>
      <c r="E1" s="26"/>
      <c r="F1" s="25" t="s">
        <v>39</v>
      </c>
      <c r="G1" s="25" t="s">
        <v>41</v>
      </c>
      <c r="H1" s="25" t="s">
        <v>42</v>
      </c>
      <c r="I1" s="27" t="s">
        <v>43</v>
      </c>
      <c r="J1" s="27" t="s">
        <v>44</v>
      </c>
      <c r="K1" s="25" t="s">
        <v>45</v>
      </c>
      <c r="L1" s="28" t="s">
        <v>46</v>
      </c>
    </row>
    <row r="2" spans="1:12" x14ac:dyDescent="0.25">
      <c r="A2" t="s">
        <v>9</v>
      </c>
      <c r="B2" s="29" t="s">
        <v>19</v>
      </c>
      <c r="C2" s="30">
        <f>'CKV detail'!F13</f>
        <v>5.711734827536364E-2</v>
      </c>
      <c r="F2">
        <v>20</v>
      </c>
      <c r="G2">
        <v>7</v>
      </c>
      <c r="H2" t="s">
        <v>47</v>
      </c>
      <c r="I2" s="31">
        <v>0.2119448436598966</v>
      </c>
      <c r="J2" s="31">
        <f>+I2*C2</f>
        <v>1.2105727450489812E-2</v>
      </c>
      <c r="L2" s="32">
        <v>1.210573E-2</v>
      </c>
    </row>
    <row r="3" spans="1:12" x14ac:dyDescent="0.25">
      <c r="A3" t="s">
        <v>10</v>
      </c>
      <c r="B3" s="29" t="s">
        <v>20</v>
      </c>
      <c r="C3" s="30">
        <f>'CKV detail'!G13</f>
        <v>4.1900360908450111E-2</v>
      </c>
      <c r="F3">
        <v>20</v>
      </c>
      <c r="G3">
        <v>77</v>
      </c>
      <c r="H3" t="s">
        <v>48</v>
      </c>
      <c r="I3" s="31">
        <v>0.78805515634010337</v>
      </c>
      <c r="J3" s="31">
        <f>+I3*C2</f>
        <v>4.5011620824873824E-2</v>
      </c>
      <c r="K3" s="30">
        <f>+C2</f>
        <v>5.711734827536364E-2</v>
      </c>
      <c r="L3" s="32">
        <v>4.5011620000000002E-2</v>
      </c>
    </row>
    <row r="4" spans="1:12" x14ac:dyDescent="0.25">
      <c r="A4" t="s">
        <v>11</v>
      </c>
      <c r="B4" s="29" t="s">
        <v>21</v>
      </c>
      <c r="C4" s="30">
        <f>'CKV detail'!H13</f>
        <v>4.5005964051344945E-2</v>
      </c>
      <c r="F4">
        <v>30</v>
      </c>
      <c r="G4">
        <v>1</v>
      </c>
      <c r="H4" t="s">
        <v>49</v>
      </c>
      <c r="I4" s="31">
        <v>0</v>
      </c>
      <c r="J4" s="31">
        <f>+I4*$C$3</f>
        <v>0</v>
      </c>
      <c r="L4" s="32">
        <v>0</v>
      </c>
    </row>
    <row r="5" spans="1:12" x14ac:dyDescent="0.25">
      <c r="A5" t="s">
        <v>12</v>
      </c>
      <c r="B5" s="29" t="s">
        <v>22</v>
      </c>
      <c r="C5" s="30">
        <f>'CKV detail'!I13</f>
        <v>4.9471248729237957E-2</v>
      </c>
      <c r="F5">
        <v>30</v>
      </c>
      <c r="G5">
        <v>3</v>
      </c>
      <c r="H5" t="s">
        <v>50</v>
      </c>
      <c r="I5" s="31">
        <v>0</v>
      </c>
      <c r="J5" s="31">
        <f t="shared" ref="J5:J19" si="0">+I5*$C$3</f>
        <v>0</v>
      </c>
      <c r="L5" s="32">
        <v>0</v>
      </c>
    </row>
    <row r="6" spans="1:12" x14ac:dyDescent="0.25">
      <c r="A6" t="s">
        <v>13</v>
      </c>
      <c r="B6" s="29" t="s">
        <v>23</v>
      </c>
      <c r="C6" s="30">
        <f>'CKV detail'!J13</f>
        <v>3.3581430002581729E-2</v>
      </c>
      <c r="F6">
        <v>30</v>
      </c>
      <c r="G6">
        <v>4</v>
      </c>
      <c r="H6" t="s">
        <v>51</v>
      </c>
      <c r="I6" s="31">
        <v>0</v>
      </c>
      <c r="J6" s="31">
        <f t="shared" si="0"/>
        <v>0</v>
      </c>
      <c r="L6" s="32">
        <v>0</v>
      </c>
    </row>
    <row r="7" spans="1:12" x14ac:dyDescent="0.25">
      <c r="A7" t="s">
        <v>14</v>
      </c>
      <c r="B7" s="29" t="s">
        <v>24</v>
      </c>
      <c r="C7" s="33">
        <f>'CKV detail'!K13</f>
        <v>0.7729236480330216</v>
      </c>
      <c r="F7">
        <v>30</v>
      </c>
      <c r="G7">
        <v>5</v>
      </c>
      <c r="H7" t="s">
        <v>52</v>
      </c>
      <c r="I7" s="31">
        <v>0.99904097269924708</v>
      </c>
      <c r="J7" s="31">
        <f t="shared" si="0"/>
        <v>4.1860177318427505E-2</v>
      </c>
      <c r="L7" s="32">
        <v>4.1860179999999997E-2</v>
      </c>
    </row>
    <row r="8" spans="1:12" x14ac:dyDescent="0.25">
      <c r="C8" s="30">
        <v>1</v>
      </c>
      <c r="F8">
        <v>30</v>
      </c>
      <c r="G8">
        <v>6</v>
      </c>
      <c r="H8" t="s">
        <v>53</v>
      </c>
      <c r="I8" s="31">
        <v>0</v>
      </c>
      <c r="J8" s="31">
        <f t="shared" si="0"/>
        <v>0</v>
      </c>
      <c r="L8" s="32">
        <v>0</v>
      </c>
    </row>
    <row r="9" spans="1:12" x14ac:dyDescent="0.25">
      <c r="C9" s="30"/>
      <c r="F9">
        <v>30</v>
      </c>
      <c r="G9">
        <v>8</v>
      </c>
      <c r="H9" t="s">
        <v>54</v>
      </c>
      <c r="I9" s="31">
        <v>3.3516179022854053E-4</v>
      </c>
      <c r="J9" s="31">
        <f t="shared" si="0"/>
        <v>1.4043399973298096E-5</v>
      </c>
      <c r="L9" s="32">
        <v>1.4039999999999999E-5</v>
      </c>
    </row>
    <row r="10" spans="1:12" x14ac:dyDescent="0.25">
      <c r="F10">
        <v>30</v>
      </c>
      <c r="G10">
        <v>11</v>
      </c>
      <c r="H10" t="s">
        <v>55</v>
      </c>
      <c r="I10" s="31">
        <v>0</v>
      </c>
      <c r="J10" s="31">
        <f t="shared" si="0"/>
        <v>0</v>
      </c>
      <c r="L10" s="32">
        <v>0</v>
      </c>
    </row>
    <row r="11" spans="1:12" x14ac:dyDescent="0.25">
      <c r="F11">
        <v>30</v>
      </c>
      <c r="G11">
        <v>13</v>
      </c>
      <c r="H11" t="s">
        <v>56</v>
      </c>
      <c r="I11" s="31">
        <v>0</v>
      </c>
      <c r="J11" s="31">
        <f t="shared" si="0"/>
        <v>0</v>
      </c>
      <c r="L11" s="32">
        <v>0</v>
      </c>
    </row>
    <row r="12" spans="1:12" x14ac:dyDescent="0.25">
      <c r="F12">
        <v>30</v>
      </c>
      <c r="G12">
        <v>14</v>
      </c>
      <c r="H12" t="s">
        <v>57</v>
      </c>
      <c r="I12" s="31">
        <v>0</v>
      </c>
      <c r="J12" s="31">
        <f t="shared" si="0"/>
        <v>0</v>
      </c>
      <c r="L12" s="32">
        <v>0</v>
      </c>
    </row>
    <row r="13" spans="1:12" x14ac:dyDescent="0.25">
      <c r="A13" t="s">
        <v>58</v>
      </c>
      <c r="F13">
        <v>30</v>
      </c>
      <c r="G13">
        <v>15</v>
      </c>
      <c r="H13" t="s">
        <v>59</v>
      </c>
      <c r="I13" s="31">
        <v>0</v>
      </c>
      <c r="J13" s="31">
        <f t="shared" si="0"/>
        <v>0</v>
      </c>
      <c r="L13" s="32">
        <v>0</v>
      </c>
    </row>
    <row r="14" spans="1:12" x14ac:dyDescent="0.25">
      <c r="A14" t="s">
        <v>60</v>
      </c>
      <c r="F14">
        <v>30</v>
      </c>
      <c r="G14">
        <v>16</v>
      </c>
      <c r="H14" t="s">
        <v>61</v>
      </c>
      <c r="I14" s="31">
        <v>0</v>
      </c>
      <c r="J14" s="31">
        <f t="shared" si="0"/>
        <v>0</v>
      </c>
      <c r="L14" s="32">
        <v>0</v>
      </c>
    </row>
    <row r="15" spans="1:12" x14ac:dyDescent="0.25">
      <c r="F15">
        <v>30</v>
      </c>
      <c r="G15">
        <v>17</v>
      </c>
      <c r="H15" t="s">
        <v>62</v>
      </c>
      <c r="I15" s="31">
        <v>0</v>
      </c>
      <c r="J15" s="31">
        <f t="shared" si="0"/>
        <v>0</v>
      </c>
      <c r="L15" s="32">
        <v>0</v>
      </c>
    </row>
    <row r="16" spans="1:12" x14ac:dyDescent="0.25">
      <c r="A16" s="34" t="s">
        <v>63</v>
      </c>
      <c r="B16" s="34"/>
      <c r="F16">
        <v>30</v>
      </c>
      <c r="G16">
        <v>18</v>
      </c>
      <c r="H16" t="s">
        <v>64</v>
      </c>
      <c r="I16" s="31">
        <v>0</v>
      </c>
      <c r="J16" s="31">
        <f t="shared" si="0"/>
        <v>0</v>
      </c>
      <c r="L16" s="32">
        <v>0</v>
      </c>
    </row>
    <row r="17" spans="6:12" x14ac:dyDescent="0.25">
      <c r="F17">
        <v>30</v>
      </c>
      <c r="G17">
        <v>19</v>
      </c>
      <c r="H17" t="s">
        <v>65</v>
      </c>
      <c r="I17" s="31">
        <v>6.2386551052441206E-4</v>
      </c>
      <c r="J17" s="31">
        <f t="shared" si="0"/>
        <v>2.6140190049307347E-5</v>
      </c>
      <c r="L17" s="32">
        <v>2.614E-5</v>
      </c>
    </row>
    <row r="18" spans="6:12" x14ac:dyDescent="0.25">
      <c r="F18">
        <v>30</v>
      </c>
      <c r="G18">
        <v>20</v>
      </c>
      <c r="H18" t="s">
        <v>66</v>
      </c>
      <c r="I18" s="31">
        <v>0</v>
      </c>
      <c r="J18" s="31">
        <f t="shared" si="0"/>
        <v>0</v>
      </c>
      <c r="L18" s="32">
        <v>0</v>
      </c>
    </row>
    <row r="19" spans="6:12" x14ac:dyDescent="0.25">
      <c r="F19">
        <v>30</v>
      </c>
      <c r="G19">
        <v>21</v>
      </c>
      <c r="H19" t="s">
        <v>67</v>
      </c>
      <c r="I19" s="31">
        <v>0</v>
      </c>
      <c r="J19" s="31">
        <f t="shared" si="0"/>
        <v>0</v>
      </c>
      <c r="K19" s="30">
        <f>+C3</f>
        <v>4.1900360908450111E-2</v>
      </c>
      <c r="L19" s="32">
        <v>0</v>
      </c>
    </row>
    <row r="20" spans="6:12" x14ac:dyDescent="0.25">
      <c r="F20">
        <v>50</v>
      </c>
      <c r="G20">
        <v>9</v>
      </c>
      <c r="H20" t="s">
        <v>68</v>
      </c>
      <c r="I20" s="31">
        <v>0.51517972406888612</v>
      </c>
      <c r="J20" s="31">
        <f>+I20*$C$4</f>
        <v>2.3186160141426097E-2</v>
      </c>
      <c r="L20" s="32">
        <v>2.3186160000000001E-2</v>
      </c>
    </row>
    <row r="21" spans="6:12" x14ac:dyDescent="0.25">
      <c r="F21">
        <v>50</v>
      </c>
      <c r="G21">
        <v>93</v>
      </c>
      <c r="H21" t="s">
        <v>69</v>
      </c>
      <c r="I21" s="31">
        <v>0.41723091154455266</v>
      </c>
      <c r="J21" s="31">
        <f t="shared" ref="J21:J22" si="1">+I21*$C$4</f>
        <v>1.8777879406084018E-2</v>
      </c>
      <c r="L21" s="32">
        <v>1.877788E-2</v>
      </c>
    </row>
    <row r="22" spans="6:12" x14ac:dyDescent="0.25">
      <c r="F22">
        <v>50</v>
      </c>
      <c r="G22">
        <v>96</v>
      </c>
      <c r="H22" t="s">
        <v>70</v>
      </c>
      <c r="I22" s="31">
        <v>6.7589364386561171E-2</v>
      </c>
      <c r="J22" s="31">
        <f t="shared" si="1"/>
        <v>3.0419245038348264E-3</v>
      </c>
      <c r="K22" s="30">
        <f>+C4</f>
        <v>4.5005964051344945E-2</v>
      </c>
      <c r="L22" s="32">
        <v>3.04192E-3</v>
      </c>
    </row>
    <row r="23" spans="6:12" x14ac:dyDescent="0.25">
      <c r="F23">
        <v>60</v>
      </c>
      <c r="G23">
        <v>31</v>
      </c>
      <c r="H23" t="s">
        <v>71</v>
      </c>
      <c r="I23" s="31">
        <v>0.47116130053002137</v>
      </c>
      <c r="J23" s="31">
        <f>+I23*$C$5</f>
        <v>2.3308937890111923E-2</v>
      </c>
      <c r="L23" s="32">
        <v>2.330894E-2</v>
      </c>
    </row>
    <row r="24" spans="6:12" x14ac:dyDescent="0.25">
      <c r="F24">
        <v>60</v>
      </c>
      <c r="G24">
        <v>80</v>
      </c>
      <c r="H24" s="35" t="s">
        <v>72</v>
      </c>
      <c r="I24" s="31">
        <v>0.52883869946997863</v>
      </c>
      <c r="J24" s="31">
        <f>+I24*$C$5</f>
        <v>2.6162310839126034E-2</v>
      </c>
      <c r="K24" s="30">
        <f>+C5</f>
        <v>4.9471248729237957E-2</v>
      </c>
      <c r="L24" s="32">
        <v>2.6162310000000001E-2</v>
      </c>
    </row>
    <row r="25" spans="6:12" x14ac:dyDescent="0.25">
      <c r="F25">
        <v>70</v>
      </c>
      <c r="G25">
        <v>170</v>
      </c>
      <c r="H25" t="s">
        <v>73</v>
      </c>
      <c r="I25" s="31">
        <f>+C6</f>
        <v>3.3581430002581729E-2</v>
      </c>
      <c r="J25" s="31">
        <f>+C6</f>
        <v>3.3581430002581729E-2</v>
      </c>
      <c r="K25" s="30">
        <f>+C6</f>
        <v>3.3581430002581729E-2</v>
      </c>
      <c r="L25" s="32">
        <v>3.3581430000000002E-2</v>
      </c>
    </row>
    <row r="26" spans="6:12" x14ac:dyDescent="0.25">
      <c r="F26">
        <v>80</v>
      </c>
      <c r="G26">
        <v>190</v>
      </c>
      <c r="H26" t="s">
        <v>74</v>
      </c>
      <c r="I26" s="36">
        <f>+C7</f>
        <v>0.7729236480330216</v>
      </c>
      <c r="J26" s="36">
        <f>+C7</f>
        <v>0.7729236480330216</v>
      </c>
      <c r="K26" s="33">
        <f>+C7</f>
        <v>0.7729236480330216</v>
      </c>
      <c r="L26" s="37">
        <v>0.77292364999999996</v>
      </c>
    </row>
    <row r="27" spans="6:12" x14ac:dyDescent="0.25">
      <c r="I27" s="31"/>
      <c r="J27" s="31">
        <f>SUM(J2:J26)</f>
        <v>1</v>
      </c>
      <c r="K27" s="30">
        <f>SUM(K2:K26)</f>
        <v>1</v>
      </c>
      <c r="L27" s="32">
        <f>SUM(L2:L26)</f>
        <v>1</v>
      </c>
    </row>
  </sheetData>
  <printOptions horizontalCentered="1"/>
  <pageMargins left="0.7" right="0.7" top="0.75" bottom="0.75" header="0.3" footer="0.3"/>
  <pageSetup scale="5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workbookViewId="0">
      <selection activeCell="D1" sqref="D1"/>
    </sheetView>
  </sheetViews>
  <sheetFormatPr defaultRowHeight="15" x14ac:dyDescent="0.25"/>
  <cols>
    <col min="3" max="3" width="27.85546875" customWidth="1"/>
    <col min="4" max="4" width="22.85546875" customWidth="1"/>
    <col min="5" max="7" width="12.42578125" customWidth="1"/>
    <col min="8" max="8" width="14.85546875" customWidth="1"/>
    <col min="9" max="11" width="12.42578125" customWidth="1"/>
    <col min="12" max="12" width="12.140625" customWidth="1"/>
  </cols>
  <sheetData>
    <row r="1" spans="1:21" x14ac:dyDescent="0.25">
      <c r="A1" s="3" t="s">
        <v>0</v>
      </c>
      <c r="B1" s="3"/>
      <c r="C1" s="3"/>
      <c r="D1" s="22"/>
      <c r="E1" s="3" t="s">
        <v>1</v>
      </c>
      <c r="F1" s="2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"/>
      <c r="B3" s="2"/>
      <c r="C3" s="2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1" t="s">
        <v>7</v>
      </c>
      <c r="C4" s="2"/>
      <c r="D4" s="2" t="s">
        <v>8</v>
      </c>
      <c r="E4" s="5">
        <v>12925099.050000001</v>
      </c>
      <c r="F4" s="6">
        <f>$E4*D30</f>
        <v>6001908.2555836933</v>
      </c>
      <c r="G4" s="6">
        <f>$E4*E30</f>
        <v>1180210.3003242742</v>
      </c>
      <c r="H4" s="6">
        <f>$E4*F30</f>
        <v>5742980.4940920323</v>
      </c>
      <c r="I4" s="2" t="s">
        <v>145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2"/>
      <c r="B5" s="2"/>
      <c r="C5" s="2"/>
      <c r="D5" s="2"/>
      <c r="E5" s="7">
        <f>SUM(E4:E4)</f>
        <v>12925099.050000001</v>
      </c>
      <c r="F5" s="7">
        <f>SUM(F4:F4)</f>
        <v>6001908.2555836933</v>
      </c>
      <c r="G5" s="7">
        <f>SUM(G4:G4)</f>
        <v>1180210.3003242742</v>
      </c>
      <c r="H5" s="7">
        <f>SUM(H4:H4)</f>
        <v>5742980.4940920323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2"/>
      <c r="B8" s="2"/>
      <c r="C8" s="2"/>
      <c r="D8" s="4" t="s">
        <v>2</v>
      </c>
      <c r="E8" s="4" t="s">
        <v>3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2"/>
      <c r="B9" s="1" t="s">
        <v>4</v>
      </c>
      <c r="C9" s="2"/>
      <c r="D9" s="2" t="s">
        <v>15</v>
      </c>
      <c r="E9" s="7">
        <f>F5</f>
        <v>6001908.2555836933</v>
      </c>
      <c r="F9" s="7">
        <f t="shared" ref="F9:K9" si="0">$E9*D25</f>
        <v>606001.80173943238</v>
      </c>
      <c r="G9" s="7">
        <f t="shared" si="0"/>
        <v>427521.81903535296</v>
      </c>
      <c r="H9" s="7">
        <f t="shared" si="0"/>
        <v>452426.00266848033</v>
      </c>
      <c r="I9" s="7">
        <f t="shared" si="0"/>
        <v>543741.34265661391</v>
      </c>
      <c r="J9" s="7">
        <f t="shared" si="0"/>
        <v>340357.17631940724</v>
      </c>
      <c r="K9" s="7">
        <f t="shared" si="0"/>
        <v>3631860.1131644063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2"/>
      <c r="B10" s="1" t="s">
        <v>5</v>
      </c>
      <c r="C10" s="2"/>
      <c r="D10" s="2" t="s">
        <v>16</v>
      </c>
      <c r="E10" s="7">
        <f>G5</f>
        <v>1180210.3003242742</v>
      </c>
      <c r="F10" s="7">
        <f t="shared" ref="F10:K10" si="1">$E10*D23</f>
        <v>132245.58219298944</v>
      </c>
      <c r="G10" s="7">
        <f t="shared" si="1"/>
        <v>114044.49593711275</v>
      </c>
      <c r="H10" s="7">
        <f t="shared" si="1"/>
        <v>129280.54053589239</v>
      </c>
      <c r="I10" s="7">
        <f t="shared" si="1"/>
        <v>95679.447295973296</v>
      </c>
      <c r="J10" s="7">
        <f t="shared" si="1"/>
        <v>93686.132704603457</v>
      </c>
      <c r="K10" s="7">
        <f t="shared" si="1"/>
        <v>615274.10165770294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2"/>
      <c r="B11" s="1" t="s">
        <v>6</v>
      </c>
      <c r="C11" s="2"/>
      <c r="D11" s="2" t="s">
        <v>17</v>
      </c>
      <c r="E11" s="8">
        <f>H5</f>
        <v>5742980.4940920323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f>E11</f>
        <v>5742980.4940920323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thickBot="1" x14ac:dyDescent="0.3">
      <c r="A12" s="2"/>
      <c r="B12" s="2"/>
      <c r="C12" s="2"/>
      <c r="D12" s="2"/>
      <c r="E12" s="7">
        <f>SUM(E9:E11)</f>
        <v>12925099.050000001</v>
      </c>
      <c r="F12" s="7">
        <f t="shared" ref="F12:K12" si="2">SUM(F9:F11)</f>
        <v>738247.3839324218</v>
      </c>
      <c r="G12" s="7">
        <f t="shared" si="2"/>
        <v>541566.31497246574</v>
      </c>
      <c r="H12" s="7">
        <f t="shared" si="2"/>
        <v>581706.54320437275</v>
      </c>
      <c r="I12" s="7">
        <f t="shared" si="2"/>
        <v>639420.78995258722</v>
      </c>
      <c r="J12" s="7">
        <f t="shared" si="2"/>
        <v>434043.30902401067</v>
      </c>
      <c r="K12" s="7">
        <f t="shared" si="2"/>
        <v>9990114.7089141421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/>
      <c r="B13" s="2"/>
      <c r="C13" s="2"/>
      <c r="D13" s="2" t="s">
        <v>18</v>
      </c>
      <c r="E13" s="2"/>
      <c r="F13" s="9">
        <f t="shared" ref="F13:K13" si="3">F12/$E12</f>
        <v>5.711734827536364E-2</v>
      </c>
      <c r="G13" s="10">
        <f t="shared" si="3"/>
        <v>4.1900360908450111E-2</v>
      </c>
      <c r="H13" s="10">
        <f t="shared" si="3"/>
        <v>4.5005964051344945E-2</v>
      </c>
      <c r="I13" s="10">
        <f t="shared" si="3"/>
        <v>4.9471248729237957E-2</v>
      </c>
      <c r="J13" s="10">
        <f t="shared" si="3"/>
        <v>3.3581430002581729E-2</v>
      </c>
      <c r="K13" s="10">
        <f t="shared" si="3"/>
        <v>0.7729236480330216</v>
      </c>
      <c r="L13" s="11"/>
      <c r="M13" s="2" t="s">
        <v>146</v>
      </c>
      <c r="N13" s="2"/>
      <c r="O13" s="2"/>
      <c r="P13" s="2"/>
      <c r="Q13" s="2"/>
      <c r="R13" s="2"/>
      <c r="S13" s="2"/>
      <c r="T13" s="2"/>
      <c r="U13" s="2"/>
    </row>
    <row r="14" spans="1:21" ht="15.75" thickBot="1" x14ac:dyDescent="0.3">
      <c r="A14" s="2"/>
      <c r="B14" s="2"/>
      <c r="C14" s="2"/>
      <c r="D14" s="2"/>
      <c r="E14" s="2"/>
      <c r="F14" s="12" t="s">
        <v>19</v>
      </c>
      <c r="G14" s="13" t="s">
        <v>20</v>
      </c>
      <c r="H14" s="13" t="s">
        <v>21</v>
      </c>
      <c r="I14" s="13" t="s">
        <v>22</v>
      </c>
      <c r="J14" s="13" t="s">
        <v>23</v>
      </c>
      <c r="K14" s="13" t="s">
        <v>24</v>
      </c>
      <c r="L14" s="14" t="s">
        <v>25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2"/>
      <c r="C15" s="2"/>
      <c r="D15" s="2"/>
      <c r="E15" s="2"/>
      <c r="F15" s="15" t="s">
        <v>26</v>
      </c>
      <c r="G15" s="15" t="s">
        <v>27</v>
      </c>
      <c r="H15" s="15" t="s">
        <v>28</v>
      </c>
      <c r="I15" s="15" t="s">
        <v>29</v>
      </c>
      <c r="J15" s="15" t="s">
        <v>30</v>
      </c>
      <c r="K15" s="15" t="s">
        <v>31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1" t="s">
        <v>32</v>
      </c>
      <c r="C21" s="1"/>
      <c r="D21" s="17" t="s">
        <v>9</v>
      </c>
      <c r="E21" s="17" t="s">
        <v>10</v>
      </c>
      <c r="F21" s="17" t="s">
        <v>11</v>
      </c>
      <c r="G21" s="17" t="s">
        <v>12</v>
      </c>
      <c r="H21" s="17" t="s">
        <v>13</v>
      </c>
      <c r="I21" s="17" t="s">
        <v>14</v>
      </c>
      <c r="J21" s="17" t="s">
        <v>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1"/>
      <c r="C22" s="1" t="s">
        <v>33</v>
      </c>
      <c r="D22" s="18">
        <v>349442.33333333331</v>
      </c>
      <c r="E22" s="18">
        <v>301348.25</v>
      </c>
      <c r="F22" s="18">
        <v>341607.58333333331</v>
      </c>
      <c r="G22" s="18">
        <v>252820.91666666666</v>
      </c>
      <c r="H22" s="18">
        <v>247553.83333333334</v>
      </c>
      <c r="I22" s="18">
        <v>1625784.5</v>
      </c>
      <c r="J22" s="18">
        <f>SUM(D22:I22)</f>
        <v>3118557.4166666665</v>
      </c>
      <c r="K22" s="19" t="s">
        <v>34</v>
      </c>
      <c r="L22" s="20"/>
      <c r="M22" s="20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1"/>
      <c r="C23" s="1"/>
      <c r="D23" s="21">
        <f t="shared" ref="D23:I23" si="4">D22/$J22</f>
        <v>0.11205255720667213</v>
      </c>
      <c r="E23" s="21">
        <f t="shared" si="4"/>
        <v>9.6630656337923768E-2</v>
      </c>
      <c r="F23" s="21">
        <f t="shared" si="4"/>
        <v>0.10954025778318602</v>
      </c>
      <c r="G23" s="21">
        <f t="shared" si="4"/>
        <v>8.1069829054774764E-2</v>
      </c>
      <c r="H23" s="21">
        <f t="shared" si="4"/>
        <v>7.9380880406536264E-2</v>
      </c>
      <c r="I23" s="21">
        <f t="shared" si="4"/>
        <v>0.52132581921090704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1"/>
      <c r="C24" s="1" t="s">
        <v>35</v>
      </c>
      <c r="D24" s="22">
        <v>146</v>
      </c>
      <c r="E24" s="22">
        <v>103</v>
      </c>
      <c r="F24" s="22">
        <v>109</v>
      </c>
      <c r="G24" s="22">
        <v>131</v>
      </c>
      <c r="H24" s="22">
        <v>82</v>
      </c>
      <c r="I24" s="22">
        <v>875</v>
      </c>
      <c r="J24" s="23">
        <f>SUM(D24:I24)</f>
        <v>1446</v>
      </c>
      <c r="K24" s="3" t="s">
        <v>36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2"/>
      <c r="B25" s="1"/>
      <c r="C25" s="1"/>
      <c r="D25" s="21">
        <f t="shared" ref="D25:I25" si="5">D24/$J24</f>
        <v>0.10096818810511757</v>
      </c>
      <c r="E25" s="21">
        <f t="shared" si="5"/>
        <v>7.1230982019363759E-2</v>
      </c>
      <c r="F25" s="21">
        <f t="shared" si="5"/>
        <v>7.5380359612724754E-2</v>
      </c>
      <c r="G25" s="21">
        <f t="shared" si="5"/>
        <v>9.0594744121715073E-2</v>
      </c>
      <c r="H25" s="21">
        <f t="shared" si="5"/>
        <v>5.6708160442600276E-2</v>
      </c>
      <c r="I25" s="21">
        <f t="shared" si="5"/>
        <v>0.60511756569847852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1"/>
      <c r="C28" s="1" t="s">
        <v>37</v>
      </c>
      <c r="D28" s="17" t="s">
        <v>4</v>
      </c>
      <c r="E28" s="17" t="s">
        <v>5</v>
      </c>
      <c r="F28" s="17" t="s">
        <v>6</v>
      </c>
      <c r="G28" s="17" t="s">
        <v>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4">
        <v>22554</v>
      </c>
      <c r="E29" s="24">
        <v>4435</v>
      </c>
      <c r="F29" s="24">
        <v>21581</v>
      </c>
      <c r="G29" s="24">
        <f>SUM(D29:F29)</f>
        <v>48570</v>
      </c>
      <c r="H29" s="2" t="s">
        <v>38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1">
        <f>D29/$G29</f>
        <v>0.4643607164916615</v>
      </c>
      <c r="E30" s="21">
        <f>E29/$G29</f>
        <v>9.1311509162034177E-2</v>
      </c>
      <c r="F30" s="21">
        <f>F29/$G29</f>
        <v>0.44432777434630433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printOptions horizontalCentered="1"/>
  <pageMargins left="0.7" right="0.7" top="0.75" bottom="0.75" header="0.3" footer="0.3"/>
  <pageSetup scale="48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>
      <selection activeCell="D1" sqref="D1"/>
    </sheetView>
  </sheetViews>
  <sheetFormatPr defaultColWidth="9.140625" defaultRowHeight="15" outlineLevelRow="2" x14ac:dyDescent="0.25"/>
  <cols>
    <col min="1" max="1" width="9.140625" style="38"/>
    <col min="2" max="2" width="31.7109375" style="38" bestFit="1" customWidth="1"/>
    <col min="3" max="3" width="15.140625" style="38" customWidth="1"/>
    <col min="4" max="4" width="9.140625" style="38" customWidth="1"/>
    <col min="5" max="5" width="15.42578125" style="40" customWidth="1"/>
    <col min="6" max="6" width="17" style="40" customWidth="1"/>
    <col min="7" max="7" width="14.140625" style="38" customWidth="1"/>
    <col min="8" max="8" width="15.42578125" style="38" customWidth="1"/>
    <col min="9" max="10" width="16.140625" style="38" customWidth="1"/>
    <col min="11" max="11" width="11.42578125" style="38" bestFit="1" customWidth="1"/>
    <col min="12" max="12" width="10.28515625" style="38" customWidth="1"/>
    <col min="13" max="13" width="12.42578125" style="38" customWidth="1"/>
    <col min="14" max="14" width="24.140625" style="38" customWidth="1"/>
    <col min="15" max="15" width="9.140625" style="38"/>
    <col min="16" max="16" width="12.140625" style="38" bestFit="1" customWidth="1"/>
    <col min="17" max="16384" width="9.140625" style="38"/>
  </cols>
  <sheetData>
    <row r="1" spans="1:16" x14ac:dyDescent="0.25">
      <c r="B1" s="39" t="s">
        <v>75</v>
      </c>
      <c r="G1" s="41" t="s">
        <v>76</v>
      </c>
      <c r="H1" s="42"/>
      <c r="I1" s="43" t="s">
        <v>77</v>
      </c>
    </row>
    <row r="2" spans="1:16" s="26" customFormat="1" ht="59.25" customHeight="1" x14ac:dyDescent="0.25">
      <c r="A2" s="26" t="s">
        <v>78</v>
      </c>
      <c r="B2" s="44" t="s">
        <v>79</v>
      </c>
      <c r="C2" s="45" t="s">
        <v>80</v>
      </c>
      <c r="D2" s="26" t="s">
        <v>81</v>
      </c>
      <c r="E2" s="46" t="s">
        <v>82</v>
      </c>
      <c r="F2" s="46" t="s">
        <v>83</v>
      </c>
      <c r="G2" s="47">
        <v>0.1149</v>
      </c>
      <c r="H2" s="26" t="s">
        <v>84</v>
      </c>
      <c r="I2" s="48" t="s">
        <v>85</v>
      </c>
      <c r="J2" s="49" t="s">
        <v>127</v>
      </c>
      <c r="L2" s="50" t="s">
        <v>86</v>
      </c>
      <c r="M2" s="51" t="s">
        <v>87</v>
      </c>
      <c r="N2" s="50" t="s">
        <v>88</v>
      </c>
      <c r="O2" s="50"/>
      <c r="P2" s="50" t="s">
        <v>89</v>
      </c>
    </row>
    <row r="3" spans="1:16" ht="12.75" customHeight="1" outlineLevel="2" x14ac:dyDescent="0.25">
      <c r="A3" s="38" t="str">
        <f>LEFT(B3,3)</f>
        <v>020</v>
      </c>
      <c r="B3" s="52" t="s">
        <v>47</v>
      </c>
      <c r="C3" s="53">
        <v>2.2800000000000001E-2</v>
      </c>
      <c r="D3" s="54">
        <v>1.9599999999999999E-2</v>
      </c>
      <c r="E3" s="55">
        <f>+C3/$C$5</f>
        <v>0.2483660130718954</v>
      </c>
      <c r="F3" s="56">
        <f>+D3*E3</f>
        <v>4.8679738562091499E-3</v>
      </c>
      <c r="G3" s="57">
        <f>+C3*$G$2</f>
        <v>2.6197200000000003E-3</v>
      </c>
      <c r="H3" s="58">
        <f>+F3+G3</f>
        <v>7.4876938562091506E-3</v>
      </c>
      <c r="I3" s="59">
        <f>ROUND(H3,8)</f>
        <v>7.48769E-3</v>
      </c>
      <c r="J3" s="60">
        <v>7.48769E-3</v>
      </c>
      <c r="K3" s="58"/>
      <c r="L3" s="38" t="s">
        <v>90</v>
      </c>
      <c r="M3" s="61">
        <v>0</v>
      </c>
      <c r="O3" s="62" t="s">
        <v>91</v>
      </c>
      <c r="P3" s="58"/>
    </row>
    <row r="4" spans="1:16" ht="12.75" customHeight="1" outlineLevel="2" x14ac:dyDescent="0.25">
      <c r="A4" s="38" t="str">
        <f>LEFT(B4,3)</f>
        <v>020</v>
      </c>
      <c r="B4" s="52" t="s">
        <v>48</v>
      </c>
      <c r="C4" s="53">
        <v>6.9000000000000006E-2</v>
      </c>
      <c r="D4" s="54">
        <v>1.9599999999999999E-2</v>
      </c>
      <c r="E4" s="55">
        <f>+C4/$C$5</f>
        <v>0.75163398692810457</v>
      </c>
      <c r="F4" s="56">
        <f>+D4*E4</f>
        <v>1.473202614379085E-2</v>
      </c>
      <c r="G4" s="57">
        <f>+C4*$G$2</f>
        <v>7.9281000000000004E-3</v>
      </c>
      <c r="H4" s="58">
        <f>+F4+G4</f>
        <v>2.266012614379085E-2</v>
      </c>
      <c r="I4" s="59">
        <f>ROUND(H4,8)</f>
        <v>2.2660130000000001E-2</v>
      </c>
      <c r="J4" s="60">
        <v>2.2660130000000001E-2</v>
      </c>
      <c r="K4" s="58"/>
      <c r="L4" s="38" t="s">
        <v>92</v>
      </c>
      <c r="M4" s="58">
        <v>0.68210000000000004</v>
      </c>
      <c r="N4" s="63">
        <f>+M4/$M$12</f>
        <v>0.69361399227171039</v>
      </c>
      <c r="P4" s="54">
        <v>0.69379999999999997</v>
      </c>
    </row>
    <row r="5" spans="1:16" ht="12.75" customHeight="1" outlineLevel="1" x14ac:dyDescent="0.25">
      <c r="A5" s="64" t="s">
        <v>93</v>
      </c>
      <c r="B5" s="52"/>
      <c r="C5" s="53">
        <f>SUBTOTAL(9,C3:C4)</f>
        <v>9.1800000000000007E-2</v>
      </c>
      <c r="F5" s="56"/>
      <c r="G5" s="57"/>
      <c r="H5" s="58"/>
      <c r="I5" s="59"/>
      <c r="J5" s="60"/>
      <c r="K5" s="58"/>
      <c r="L5" s="38" t="s">
        <v>9</v>
      </c>
      <c r="M5" s="58">
        <v>1.9300000000000001E-2</v>
      </c>
      <c r="N5" s="63">
        <f t="shared" ref="N5:N11" si="0">+M5/$M$12</f>
        <v>1.962578808216392E-2</v>
      </c>
      <c r="P5" s="54">
        <v>1.9599999999999999E-2</v>
      </c>
    </row>
    <row r="6" spans="1:16" ht="12.75" customHeight="1" outlineLevel="2" x14ac:dyDescent="0.25">
      <c r="A6" s="38" t="str">
        <f t="shared" ref="A6:A22" si="1">LEFT(B6,3)</f>
        <v>030</v>
      </c>
      <c r="B6" s="52" t="s">
        <v>49</v>
      </c>
      <c r="C6" s="53">
        <v>0</v>
      </c>
      <c r="D6" s="54">
        <v>1.9599999999999999E-2</v>
      </c>
      <c r="E6" s="55">
        <f>+C6/$C$23</f>
        <v>0</v>
      </c>
      <c r="F6" s="56">
        <f t="shared" ref="F6:F22" si="2">+D6*E6</f>
        <v>0</v>
      </c>
      <c r="G6" s="57">
        <f t="shared" ref="G6:G22" si="3">+C6*$G$2</f>
        <v>0</v>
      </c>
      <c r="H6" s="58">
        <f t="shared" ref="H6:H22" si="4">+F6+G6</f>
        <v>0</v>
      </c>
      <c r="I6" s="59">
        <f t="shared" ref="I6:I22" si="5">ROUND(H6,8)</f>
        <v>0</v>
      </c>
      <c r="J6" s="60">
        <v>0</v>
      </c>
      <c r="K6" s="58"/>
      <c r="L6" s="38" t="s">
        <v>94</v>
      </c>
      <c r="M6" s="58">
        <v>1.9300000000000001E-2</v>
      </c>
      <c r="N6" s="63">
        <f t="shared" si="0"/>
        <v>1.962578808216392E-2</v>
      </c>
      <c r="P6" s="54">
        <v>1.9599999999999999E-2</v>
      </c>
    </row>
    <row r="7" spans="1:16" ht="12.75" customHeight="1" outlineLevel="2" x14ac:dyDescent="0.25">
      <c r="A7" s="38" t="str">
        <f t="shared" si="1"/>
        <v>030</v>
      </c>
      <c r="B7" s="52" t="s">
        <v>50</v>
      </c>
      <c r="C7" s="53">
        <v>0</v>
      </c>
      <c r="D7" s="54">
        <v>1.9599999999999999E-2</v>
      </c>
      <c r="E7" s="55">
        <f t="shared" ref="E7:E22" si="6">+C7/$C$23</f>
        <v>0</v>
      </c>
      <c r="F7" s="56">
        <f t="shared" si="2"/>
        <v>0</v>
      </c>
      <c r="G7" s="57">
        <f t="shared" si="3"/>
        <v>0</v>
      </c>
      <c r="H7" s="58">
        <f t="shared" si="4"/>
        <v>0</v>
      </c>
      <c r="I7" s="59">
        <f t="shared" si="5"/>
        <v>0</v>
      </c>
      <c r="J7" s="60">
        <v>0</v>
      </c>
      <c r="K7" s="58"/>
      <c r="L7" s="38" t="s">
        <v>95</v>
      </c>
      <c r="M7" s="58">
        <v>1.9300000000000001E-2</v>
      </c>
      <c r="N7" s="63">
        <f t="shared" si="0"/>
        <v>1.962578808216392E-2</v>
      </c>
      <c r="P7" s="54">
        <v>1.9599999999999999E-2</v>
      </c>
    </row>
    <row r="8" spans="1:16" ht="12.75" customHeight="1" outlineLevel="2" x14ac:dyDescent="0.25">
      <c r="A8" s="38" t="str">
        <f t="shared" si="1"/>
        <v>030</v>
      </c>
      <c r="B8" s="52" t="s">
        <v>51</v>
      </c>
      <c r="C8" s="53">
        <v>0</v>
      </c>
      <c r="D8" s="54">
        <v>1.9599999999999999E-2</v>
      </c>
      <c r="E8" s="55">
        <f t="shared" si="6"/>
        <v>0</v>
      </c>
      <c r="F8" s="56">
        <f t="shared" si="2"/>
        <v>0</v>
      </c>
      <c r="G8" s="57">
        <f t="shared" si="3"/>
        <v>0</v>
      </c>
      <c r="H8" s="58">
        <f t="shared" si="4"/>
        <v>0</v>
      </c>
      <c r="I8" s="59">
        <f t="shared" si="5"/>
        <v>0</v>
      </c>
      <c r="J8" s="60">
        <v>0</v>
      </c>
      <c r="K8" s="58"/>
      <c r="L8" s="38" t="s">
        <v>96</v>
      </c>
      <c r="M8" s="58">
        <v>9.1800000000000007E-2</v>
      </c>
      <c r="N8" s="63">
        <f t="shared" si="0"/>
        <v>9.3349603416717511E-2</v>
      </c>
      <c r="P8" s="54">
        <v>9.3299999999999994E-2</v>
      </c>
    </row>
    <row r="9" spans="1:16" ht="12.75" customHeight="1" outlineLevel="2" x14ac:dyDescent="0.25">
      <c r="A9" s="38" t="str">
        <f t="shared" si="1"/>
        <v>030</v>
      </c>
      <c r="B9" s="52" t="s">
        <v>52</v>
      </c>
      <c r="C9" s="53">
        <v>7.7739429999999998E-2</v>
      </c>
      <c r="D9" s="54">
        <v>1.9599999999999999E-2</v>
      </c>
      <c r="E9" s="55">
        <f t="shared" si="6"/>
        <v>0.96212165841584163</v>
      </c>
      <c r="F9" s="56">
        <f t="shared" si="2"/>
        <v>1.8857584504950495E-2</v>
      </c>
      <c r="G9" s="57">
        <f t="shared" si="3"/>
        <v>8.9322605070000002E-3</v>
      </c>
      <c r="H9" s="58">
        <f t="shared" si="4"/>
        <v>2.7789845011950497E-2</v>
      </c>
      <c r="I9" s="59">
        <f t="shared" si="5"/>
        <v>2.7789850000000001E-2</v>
      </c>
      <c r="J9" s="60">
        <v>2.7789850000000001E-2</v>
      </c>
      <c r="K9" s="58"/>
      <c r="L9" s="38" t="s">
        <v>13</v>
      </c>
      <c r="M9" s="58">
        <v>1.9300000000000001E-2</v>
      </c>
      <c r="N9" s="63">
        <f t="shared" si="0"/>
        <v>1.962578808216392E-2</v>
      </c>
      <c r="P9" s="54">
        <v>1.9599999999999999E-2</v>
      </c>
    </row>
    <row r="10" spans="1:16" ht="12.75" customHeight="1" outlineLevel="2" x14ac:dyDescent="0.25">
      <c r="A10" s="38" t="str">
        <f t="shared" si="1"/>
        <v>030</v>
      </c>
      <c r="B10" s="52" t="s">
        <v>53</v>
      </c>
      <c r="C10" s="53">
        <v>0</v>
      </c>
      <c r="D10" s="54">
        <v>1.9599999999999999E-2</v>
      </c>
      <c r="E10" s="55">
        <f t="shared" si="6"/>
        <v>0</v>
      </c>
      <c r="F10" s="56">
        <f t="shared" si="2"/>
        <v>0</v>
      </c>
      <c r="G10" s="57">
        <f t="shared" si="3"/>
        <v>0</v>
      </c>
      <c r="H10" s="58">
        <f t="shared" si="4"/>
        <v>0</v>
      </c>
      <c r="I10" s="59">
        <f t="shared" si="5"/>
        <v>0</v>
      </c>
      <c r="J10" s="60">
        <v>0</v>
      </c>
      <c r="K10" s="58"/>
      <c r="L10" s="38" t="s">
        <v>97</v>
      </c>
      <c r="M10" s="58">
        <v>1.9300000000000001E-2</v>
      </c>
      <c r="N10" s="63">
        <f t="shared" si="0"/>
        <v>1.962578808216392E-2</v>
      </c>
      <c r="P10" s="54">
        <v>1.9599999999999999E-2</v>
      </c>
    </row>
    <row r="11" spans="1:16" ht="12.75" customHeight="1" outlineLevel="2" x14ac:dyDescent="0.25">
      <c r="A11" s="38" t="str">
        <f t="shared" si="1"/>
        <v>030</v>
      </c>
      <c r="B11" s="52" t="s">
        <v>54</v>
      </c>
      <c r="C11" s="53">
        <v>9.8540000000000002E-5</v>
      </c>
      <c r="D11" s="54">
        <v>1.9599999999999999E-2</v>
      </c>
      <c r="E11" s="55">
        <f t="shared" si="6"/>
        <v>1.2195544554455446E-3</v>
      </c>
      <c r="F11" s="56">
        <f t="shared" si="2"/>
        <v>2.3903267326732675E-5</v>
      </c>
      <c r="G11" s="57">
        <f t="shared" si="3"/>
        <v>1.1322246000000001E-5</v>
      </c>
      <c r="H11" s="58">
        <f t="shared" si="4"/>
        <v>3.5225513326732672E-5</v>
      </c>
      <c r="I11" s="59">
        <f t="shared" si="5"/>
        <v>3.523E-5</v>
      </c>
      <c r="J11" s="60">
        <v>3.523E-5</v>
      </c>
      <c r="K11" s="58"/>
      <c r="L11" s="65" t="s">
        <v>98</v>
      </c>
      <c r="M11" s="66">
        <v>0.1130000000000001</v>
      </c>
      <c r="N11" s="67">
        <f t="shared" si="0"/>
        <v>0.11490746390075258</v>
      </c>
      <c r="P11" s="68">
        <v>0.1149</v>
      </c>
    </row>
    <row r="12" spans="1:16" ht="12.75" customHeight="1" outlineLevel="2" x14ac:dyDescent="0.25">
      <c r="A12" s="38" t="str">
        <f t="shared" si="1"/>
        <v>030</v>
      </c>
      <c r="B12" s="52" t="s">
        <v>55</v>
      </c>
      <c r="C12" s="53">
        <v>0</v>
      </c>
      <c r="D12" s="54">
        <v>1.9599999999999999E-2</v>
      </c>
      <c r="E12" s="55">
        <f t="shared" si="6"/>
        <v>0</v>
      </c>
      <c r="F12" s="56">
        <f t="shared" si="2"/>
        <v>0</v>
      </c>
      <c r="G12" s="57">
        <f t="shared" si="3"/>
        <v>0</v>
      </c>
      <c r="H12" s="58">
        <f t="shared" si="4"/>
        <v>0</v>
      </c>
      <c r="I12" s="59">
        <f t="shared" si="5"/>
        <v>0</v>
      </c>
      <c r="J12" s="60">
        <v>0</v>
      </c>
      <c r="K12" s="58"/>
      <c r="M12" s="58">
        <f>SUM(M3:M11)</f>
        <v>0.98340000000000005</v>
      </c>
      <c r="N12" s="54">
        <f>SUM(N3:N11)</f>
        <v>1.0000000000000002</v>
      </c>
      <c r="O12" s="54"/>
      <c r="P12" s="54">
        <f>SUM(P3:P11)</f>
        <v>0.99999999999999978</v>
      </c>
    </row>
    <row r="13" spans="1:16" ht="12.75" customHeight="1" outlineLevel="2" x14ac:dyDescent="0.25">
      <c r="A13" s="38" t="str">
        <f t="shared" si="1"/>
        <v>030</v>
      </c>
      <c r="B13" s="52" t="s">
        <v>56</v>
      </c>
      <c r="C13" s="53">
        <v>0</v>
      </c>
      <c r="D13" s="54">
        <v>1.9599999999999999E-2</v>
      </c>
      <c r="E13" s="55">
        <f t="shared" si="6"/>
        <v>0</v>
      </c>
      <c r="F13" s="56">
        <f t="shared" si="2"/>
        <v>0</v>
      </c>
      <c r="G13" s="57">
        <f t="shared" si="3"/>
        <v>0</v>
      </c>
      <c r="H13" s="58">
        <f t="shared" si="4"/>
        <v>0</v>
      </c>
      <c r="I13" s="59">
        <f>ROUND(H13,8)</f>
        <v>0</v>
      </c>
      <c r="J13" s="60">
        <v>0</v>
      </c>
      <c r="K13" s="58"/>
      <c r="P13" s="58"/>
    </row>
    <row r="14" spans="1:16" ht="12.75" customHeight="1" outlineLevel="2" x14ac:dyDescent="0.25">
      <c r="A14" s="38" t="str">
        <f t="shared" si="1"/>
        <v>030</v>
      </c>
      <c r="B14" s="52" t="s">
        <v>57</v>
      </c>
      <c r="C14" s="53">
        <v>0</v>
      </c>
      <c r="D14" s="54">
        <v>1.9599999999999999E-2</v>
      </c>
      <c r="E14" s="55">
        <f t="shared" si="6"/>
        <v>0</v>
      </c>
      <c r="F14" s="56">
        <f t="shared" si="2"/>
        <v>0</v>
      </c>
      <c r="G14" s="57">
        <f t="shared" si="3"/>
        <v>0</v>
      </c>
      <c r="H14" s="58">
        <f t="shared" si="4"/>
        <v>0</v>
      </c>
      <c r="I14" s="59">
        <f t="shared" si="5"/>
        <v>0</v>
      </c>
      <c r="J14" s="60">
        <v>0</v>
      </c>
      <c r="K14" s="58"/>
      <c r="P14" s="58"/>
    </row>
    <row r="15" spans="1:16" ht="12.75" customHeight="1" outlineLevel="2" x14ac:dyDescent="0.25">
      <c r="A15" s="38" t="str">
        <f t="shared" si="1"/>
        <v>030</v>
      </c>
      <c r="B15" s="52" t="s">
        <v>59</v>
      </c>
      <c r="C15" s="53">
        <v>0</v>
      </c>
      <c r="D15" s="54">
        <v>1.9599999999999999E-2</v>
      </c>
      <c r="E15" s="55">
        <f t="shared" si="6"/>
        <v>0</v>
      </c>
      <c r="F15" s="56">
        <f t="shared" si="2"/>
        <v>0</v>
      </c>
      <c r="G15" s="57">
        <f t="shared" si="3"/>
        <v>0</v>
      </c>
      <c r="H15" s="58">
        <f t="shared" si="4"/>
        <v>0</v>
      </c>
      <c r="I15" s="59">
        <f t="shared" si="5"/>
        <v>0</v>
      </c>
      <c r="J15" s="60">
        <v>0</v>
      </c>
      <c r="K15" s="58"/>
      <c r="P15" s="58"/>
    </row>
    <row r="16" spans="1:16" ht="12.75" customHeight="1" outlineLevel="2" x14ac:dyDescent="0.25">
      <c r="A16" s="38" t="str">
        <f t="shared" si="1"/>
        <v>030</v>
      </c>
      <c r="B16" s="52" t="s">
        <v>61</v>
      </c>
      <c r="C16" s="53">
        <v>0</v>
      </c>
      <c r="D16" s="54">
        <v>1.9599999999999999E-2</v>
      </c>
      <c r="E16" s="55">
        <f t="shared" si="6"/>
        <v>0</v>
      </c>
      <c r="F16" s="56">
        <f t="shared" si="2"/>
        <v>0</v>
      </c>
      <c r="G16" s="57">
        <f t="shared" si="3"/>
        <v>0</v>
      </c>
      <c r="H16" s="58">
        <f t="shared" si="4"/>
        <v>0</v>
      </c>
      <c r="I16" s="59">
        <f t="shared" si="5"/>
        <v>0</v>
      </c>
      <c r="J16" s="60">
        <v>0</v>
      </c>
      <c r="K16" s="58"/>
      <c r="P16" s="58"/>
    </row>
    <row r="17" spans="1:16" ht="12.75" customHeight="1" outlineLevel="2" x14ac:dyDescent="0.25">
      <c r="A17" s="38" t="str">
        <f t="shared" si="1"/>
        <v>030</v>
      </c>
      <c r="B17" s="52" t="s">
        <v>62</v>
      </c>
      <c r="C17" s="53">
        <v>0</v>
      </c>
      <c r="D17" s="54">
        <v>1.9599999999999999E-2</v>
      </c>
      <c r="E17" s="55">
        <f t="shared" si="6"/>
        <v>0</v>
      </c>
      <c r="F17" s="56">
        <f t="shared" si="2"/>
        <v>0</v>
      </c>
      <c r="G17" s="57">
        <f t="shared" si="3"/>
        <v>0</v>
      </c>
      <c r="H17" s="58">
        <f t="shared" si="4"/>
        <v>0</v>
      </c>
      <c r="I17" s="59">
        <f t="shared" si="5"/>
        <v>0</v>
      </c>
      <c r="J17" s="60">
        <v>0</v>
      </c>
      <c r="K17" s="58"/>
      <c r="P17" s="58"/>
    </row>
    <row r="18" spans="1:16" ht="12.75" customHeight="1" outlineLevel="2" x14ac:dyDescent="0.25">
      <c r="A18" s="38" t="str">
        <f t="shared" si="1"/>
        <v>030</v>
      </c>
      <c r="B18" s="52" t="s">
        <v>64</v>
      </c>
      <c r="C18" s="53">
        <v>0</v>
      </c>
      <c r="D18" s="54">
        <v>1.9599999999999999E-2</v>
      </c>
      <c r="E18" s="55">
        <f t="shared" si="6"/>
        <v>0</v>
      </c>
      <c r="F18" s="56">
        <f t="shared" si="2"/>
        <v>0</v>
      </c>
      <c r="G18" s="57">
        <f t="shared" si="3"/>
        <v>0</v>
      </c>
      <c r="H18" s="58">
        <f t="shared" si="4"/>
        <v>0</v>
      </c>
      <c r="I18" s="59">
        <f t="shared" si="5"/>
        <v>0</v>
      </c>
      <c r="J18" s="60">
        <v>0</v>
      </c>
      <c r="K18" s="58"/>
      <c r="P18" s="58"/>
    </row>
    <row r="19" spans="1:16" ht="12.75" customHeight="1" outlineLevel="2" x14ac:dyDescent="0.25">
      <c r="A19" s="38" t="str">
        <f t="shared" si="1"/>
        <v>030</v>
      </c>
      <c r="B19" s="52" t="s">
        <v>65</v>
      </c>
      <c r="C19" s="53">
        <v>2.96203E-3</v>
      </c>
      <c r="D19" s="54">
        <v>1.9599999999999999E-2</v>
      </c>
      <c r="E19" s="55">
        <f t="shared" si="6"/>
        <v>3.6658787128712872E-2</v>
      </c>
      <c r="F19" s="56">
        <f t="shared" si="2"/>
        <v>7.1851222772277231E-4</v>
      </c>
      <c r="G19" s="57">
        <f t="shared" si="3"/>
        <v>3.4033724700000001E-4</v>
      </c>
      <c r="H19" s="58">
        <f t="shared" si="4"/>
        <v>1.0588494747227723E-3</v>
      </c>
      <c r="I19" s="59">
        <f t="shared" si="5"/>
        <v>1.0588500000000001E-3</v>
      </c>
      <c r="J19" s="60">
        <v>1.0588500000000001E-3</v>
      </c>
      <c r="K19" s="58"/>
      <c r="P19" s="58"/>
    </row>
    <row r="20" spans="1:16" ht="12.75" customHeight="1" outlineLevel="2" x14ac:dyDescent="0.25">
      <c r="A20" s="38" t="str">
        <f t="shared" si="1"/>
        <v>030</v>
      </c>
      <c r="B20" s="52" t="s">
        <v>66</v>
      </c>
      <c r="C20" s="53">
        <v>0</v>
      </c>
      <c r="D20" s="54">
        <v>1.9599999999999999E-2</v>
      </c>
      <c r="E20" s="55">
        <f t="shared" si="6"/>
        <v>0</v>
      </c>
      <c r="F20" s="56">
        <f t="shared" si="2"/>
        <v>0</v>
      </c>
      <c r="G20" s="57">
        <f t="shared" si="3"/>
        <v>0</v>
      </c>
      <c r="H20" s="58">
        <f t="shared" si="4"/>
        <v>0</v>
      </c>
      <c r="I20" s="59">
        <f t="shared" si="5"/>
        <v>0</v>
      </c>
      <c r="J20" s="60">
        <v>0</v>
      </c>
      <c r="K20" s="58"/>
      <c r="P20" s="58"/>
    </row>
    <row r="21" spans="1:16" ht="12.75" customHeight="1" outlineLevel="2" x14ac:dyDescent="0.25">
      <c r="A21" s="38" t="str">
        <f t="shared" si="1"/>
        <v>030</v>
      </c>
      <c r="B21" s="52" t="s">
        <v>67</v>
      </c>
      <c r="C21" s="53">
        <v>0</v>
      </c>
      <c r="D21" s="54">
        <v>1.9599999999999999E-2</v>
      </c>
      <c r="E21" s="55">
        <f t="shared" si="6"/>
        <v>0</v>
      </c>
      <c r="F21" s="56">
        <f t="shared" si="2"/>
        <v>0</v>
      </c>
      <c r="G21" s="57">
        <f t="shared" si="3"/>
        <v>0</v>
      </c>
      <c r="H21" s="58">
        <f t="shared" si="4"/>
        <v>0</v>
      </c>
      <c r="I21" s="59">
        <f t="shared" si="5"/>
        <v>0</v>
      </c>
      <c r="J21" s="60">
        <v>0</v>
      </c>
      <c r="K21" s="58"/>
      <c r="P21" s="58"/>
    </row>
    <row r="22" spans="1:16" ht="12.75" customHeight="1" outlineLevel="2" x14ac:dyDescent="0.25">
      <c r="A22" s="38" t="str">
        <f t="shared" si="1"/>
        <v>030</v>
      </c>
      <c r="B22" s="52" t="s">
        <v>99</v>
      </c>
      <c r="C22" s="53">
        <v>0</v>
      </c>
      <c r="D22" s="54">
        <v>1.9599999999999999E-2</v>
      </c>
      <c r="E22" s="55">
        <f t="shared" si="6"/>
        <v>0</v>
      </c>
      <c r="F22" s="56">
        <f t="shared" si="2"/>
        <v>0</v>
      </c>
      <c r="G22" s="57">
        <f t="shared" si="3"/>
        <v>0</v>
      </c>
      <c r="H22" s="58">
        <f t="shared" si="4"/>
        <v>0</v>
      </c>
      <c r="I22" s="59">
        <f t="shared" si="5"/>
        <v>0</v>
      </c>
      <c r="J22" s="60">
        <v>0</v>
      </c>
      <c r="K22" s="58"/>
      <c r="P22" s="58"/>
    </row>
    <row r="23" spans="1:16" ht="12.75" customHeight="1" outlineLevel="1" x14ac:dyDescent="0.25">
      <c r="A23" s="43" t="s">
        <v>100</v>
      </c>
      <c r="B23" s="52"/>
      <c r="C23" s="53">
        <f>SUBTOTAL(9,C6:C22)</f>
        <v>8.0799999999999997E-2</v>
      </c>
      <c r="F23" s="56"/>
      <c r="G23" s="57"/>
      <c r="H23" s="58"/>
      <c r="I23" s="59"/>
      <c r="J23" s="60"/>
      <c r="K23" s="58"/>
      <c r="P23" s="58"/>
    </row>
    <row r="24" spans="1:16" ht="12.75" customHeight="1" outlineLevel="2" x14ac:dyDescent="0.25">
      <c r="A24" s="38" t="str">
        <f t="shared" ref="A24:A26" si="7">LEFT(B24,3)</f>
        <v>050</v>
      </c>
      <c r="B24" s="52" t="s">
        <v>68</v>
      </c>
      <c r="C24" s="53">
        <v>5.177412E-2</v>
      </c>
      <c r="D24" s="54">
        <v>1.9599999999999999E-2</v>
      </c>
      <c r="E24" s="55">
        <f>+C24/$C$27</f>
        <v>0.49782807692307696</v>
      </c>
      <c r="F24" s="56">
        <f t="shared" ref="F24:F26" si="8">+D24*E24</f>
        <v>9.7574303076923084E-3</v>
      </c>
      <c r="G24" s="57">
        <f>+C24*$G$2</f>
        <v>5.948846388E-3</v>
      </c>
      <c r="H24" s="58">
        <f t="shared" ref="H24:H26" si="9">+F24+G24</f>
        <v>1.5706276695692307E-2</v>
      </c>
      <c r="I24" s="59">
        <f t="shared" ref="I24:I26" si="10">ROUND(H24,8)</f>
        <v>1.570628E-2</v>
      </c>
      <c r="J24" s="60">
        <v>1.570628E-2</v>
      </c>
      <c r="K24" s="58"/>
      <c r="P24" s="58"/>
    </row>
    <row r="25" spans="1:16" ht="12.75" customHeight="1" outlineLevel="2" x14ac:dyDescent="0.25">
      <c r="A25" s="38" t="str">
        <f t="shared" si="7"/>
        <v>050</v>
      </c>
      <c r="B25" s="52" t="s">
        <v>69</v>
      </c>
      <c r="C25" s="53">
        <v>4.3582900000000001E-2</v>
      </c>
      <c r="D25" s="54">
        <v>1.9599999999999999E-2</v>
      </c>
      <c r="E25" s="55">
        <f>+C25/$C$27</f>
        <v>0.41906634615384619</v>
      </c>
      <c r="F25" s="56">
        <f t="shared" si="8"/>
        <v>8.2137003846153855E-3</v>
      </c>
      <c r="G25" s="57">
        <f>+C25*$G$2</f>
        <v>5.0076752100000005E-3</v>
      </c>
      <c r="H25" s="58">
        <f t="shared" si="9"/>
        <v>1.3221375594615385E-2</v>
      </c>
      <c r="I25" s="59">
        <f t="shared" si="10"/>
        <v>1.322138E-2</v>
      </c>
      <c r="J25" s="60">
        <v>1.322138E-2</v>
      </c>
      <c r="K25" s="58"/>
      <c r="P25" s="58"/>
    </row>
    <row r="26" spans="1:16" ht="12.75" customHeight="1" outlineLevel="2" x14ac:dyDescent="0.25">
      <c r="A26" s="38" t="str">
        <f t="shared" si="7"/>
        <v>050</v>
      </c>
      <c r="B26" s="52" t="s">
        <v>70</v>
      </c>
      <c r="C26" s="53">
        <v>8.6429799999999998E-3</v>
      </c>
      <c r="D26" s="54">
        <v>1.9599999999999999E-2</v>
      </c>
      <c r="E26" s="55">
        <f>+C26/$C$27</f>
        <v>8.3105576923076921E-2</v>
      </c>
      <c r="F26" s="56">
        <f t="shared" si="8"/>
        <v>1.6288693076923076E-3</v>
      </c>
      <c r="G26" s="57">
        <f>+C26*$G$2</f>
        <v>9.9307840200000001E-4</v>
      </c>
      <c r="H26" s="58">
        <f t="shared" si="9"/>
        <v>2.6219477096923079E-3</v>
      </c>
      <c r="I26" s="59">
        <f t="shared" si="10"/>
        <v>2.6219500000000001E-3</v>
      </c>
      <c r="J26" s="60">
        <v>2.6219500000000001E-3</v>
      </c>
      <c r="K26" s="58"/>
      <c r="P26" s="58"/>
    </row>
    <row r="27" spans="1:16" ht="12.75" customHeight="1" outlineLevel="1" x14ac:dyDescent="0.25">
      <c r="A27" s="43" t="s">
        <v>101</v>
      </c>
      <c r="B27" s="52"/>
      <c r="C27" s="53">
        <f>SUBTOTAL(9,C24:C26)</f>
        <v>0.104</v>
      </c>
      <c r="F27" s="56"/>
      <c r="G27" s="57"/>
      <c r="H27" s="58"/>
      <c r="I27" s="59"/>
      <c r="J27" s="60"/>
      <c r="K27" s="58"/>
      <c r="P27" s="58"/>
    </row>
    <row r="28" spans="1:16" ht="12.75" customHeight="1" outlineLevel="2" x14ac:dyDescent="0.25">
      <c r="A28" s="38" t="str">
        <f>LEFT(B28,3)</f>
        <v>060</v>
      </c>
      <c r="B28" s="52" t="s">
        <v>71</v>
      </c>
      <c r="C28" s="53">
        <v>2.9170439999999999E-2</v>
      </c>
      <c r="D28" s="54">
        <v>1.9599999999999999E-2</v>
      </c>
      <c r="E28" s="55">
        <f>+C28/$C$30</f>
        <v>0.43279584569732937</v>
      </c>
      <c r="F28" s="56">
        <f>+D28*E28</f>
        <v>8.4827985756676556E-3</v>
      </c>
      <c r="G28" s="57">
        <f>+C28*$G$2</f>
        <v>3.3516835559999998E-3</v>
      </c>
      <c r="H28" s="58">
        <f>+F28+G28</f>
        <v>1.1834482131667656E-2</v>
      </c>
      <c r="I28" s="59">
        <f t="shared" ref="I28:I29" si="11">ROUND(H28,8)</f>
        <v>1.183448E-2</v>
      </c>
      <c r="J28" s="60">
        <v>1.183448E-2</v>
      </c>
      <c r="K28" s="58"/>
      <c r="P28" s="58"/>
    </row>
    <row r="29" spans="1:16" ht="12.75" customHeight="1" outlineLevel="2" x14ac:dyDescent="0.25">
      <c r="A29" s="38" t="str">
        <f>LEFT(B29,3)</f>
        <v>060</v>
      </c>
      <c r="B29" s="69" t="s">
        <v>72</v>
      </c>
      <c r="C29" s="53">
        <v>3.8229560000000003E-2</v>
      </c>
      <c r="D29" s="54">
        <v>1.9599999999999999E-2</v>
      </c>
      <c r="E29" s="55">
        <f>+C29/$C$30</f>
        <v>0.56720415430267068</v>
      </c>
      <c r="F29" s="56">
        <f>+D29*E29</f>
        <v>1.1117201424332345E-2</v>
      </c>
      <c r="G29" s="57">
        <f>+C29*$G$2</f>
        <v>4.3925764440000004E-3</v>
      </c>
      <c r="H29" s="58">
        <f>+F29+G29</f>
        <v>1.5509777868332346E-2</v>
      </c>
      <c r="I29" s="59">
        <f t="shared" si="11"/>
        <v>1.5509780000000001E-2</v>
      </c>
      <c r="J29" s="60">
        <v>1.5509780000000001E-2</v>
      </c>
      <c r="K29" s="58"/>
      <c r="P29" s="58"/>
    </row>
    <row r="30" spans="1:16" ht="12.75" customHeight="1" outlineLevel="1" x14ac:dyDescent="0.25">
      <c r="A30" s="43" t="s">
        <v>102</v>
      </c>
      <c r="B30" s="52"/>
      <c r="C30" s="53">
        <f>SUBTOTAL(9,C28:C29)</f>
        <v>6.7400000000000002E-2</v>
      </c>
      <c r="D30" s="54"/>
      <c r="F30" s="56"/>
      <c r="G30" s="57"/>
      <c r="H30" s="58"/>
      <c r="I30" s="59"/>
      <c r="J30" s="60"/>
      <c r="K30" s="58"/>
      <c r="P30" s="58"/>
    </row>
    <row r="31" spans="1:16" ht="12.75" customHeight="1" outlineLevel="2" x14ac:dyDescent="0.25">
      <c r="A31" s="38" t="str">
        <f>LEFT(B31,3)</f>
        <v>070</v>
      </c>
      <c r="B31" s="52" t="s">
        <v>73</v>
      </c>
      <c r="C31" s="53">
        <v>7.4300000000000005E-2</v>
      </c>
      <c r="D31" s="54">
        <v>1.9599999999999999E-2</v>
      </c>
      <c r="E31" s="40">
        <f>+D31</f>
        <v>1.9599999999999999E-2</v>
      </c>
      <c r="F31" s="56">
        <v>1.9599999999999999E-2</v>
      </c>
      <c r="G31" s="57">
        <f>+C31*$G$2</f>
        <v>8.5370700000000008E-3</v>
      </c>
      <c r="H31" s="58">
        <f>+F31+G31</f>
        <v>2.813707E-2</v>
      </c>
      <c r="I31" s="59">
        <f>ROUND(H31,8)</f>
        <v>2.813707E-2</v>
      </c>
      <c r="J31" s="60">
        <v>2.813707E-2</v>
      </c>
      <c r="K31" s="58"/>
      <c r="P31" s="58"/>
    </row>
    <row r="32" spans="1:16" ht="12.75" customHeight="1" outlineLevel="1" x14ac:dyDescent="0.25">
      <c r="A32" s="43" t="s">
        <v>103</v>
      </c>
      <c r="B32" s="52"/>
      <c r="C32" s="53">
        <f>SUBTOTAL(9,C31:C31)</f>
        <v>7.4300000000000005E-2</v>
      </c>
      <c r="D32" s="54"/>
      <c r="F32" s="56"/>
      <c r="G32" s="57"/>
      <c r="H32" s="58"/>
      <c r="I32" s="59"/>
      <c r="J32" s="60"/>
      <c r="K32" s="58"/>
      <c r="P32" s="58"/>
    </row>
    <row r="33" spans="1:16" ht="12.75" customHeight="1" outlineLevel="2" x14ac:dyDescent="0.25">
      <c r="A33" s="38" t="str">
        <f>LEFT(B33,3)</f>
        <v>080</v>
      </c>
      <c r="B33" s="52" t="s">
        <v>74</v>
      </c>
      <c r="C33" s="53">
        <v>0.40200000000000002</v>
      </c>
      <c r="D33" s="54">
        <v>9.3299999999999994E-2</v>
      </c>
      <c r="E33" s="40">
        <f>+D33</f>
        <v>9.3299999999999994E-2</v>
      </c>
      <c r="F33" s="56">
        <v>9.3299999999999994E-2</v>
      </c>
      <c r="G33" s="57">
        <f>+C33*$G$2</f>
        <v>4.6189800000000003E-2</v>
      </c>
      <c r="H33" s="58">
        <f>+F33+G33</f>
        <v>0.1394898</v>
      </c>
      <c r="I33" s="59">
        <f>ROUND(H33,8)</f>
        <v>0.1394898</v>
      </c>
      <c r="J33" s="60">
        <v>0.1394898</v>
      </c>
      <c r="K33" s="58"/>
      <c r="P33" s="58"/>
    </row>
    <row r="34" spans="1:16" ht="12.75" customHeight="1" outlineLevel="1" x14ac:dyDescent="0.25">
      <c r="A34" s="43" t="s">
        <v>104</v>
      </c>
      <c r="B34" s="52"/>
      <c r="C34" s="53">
        <f>SUBTOTAL(9,C33:C33)</f>
        <v>0.40200000000000002</v>
      </c>
      <c r="D34" s="54"/>
      <c r="F34" s="56"/>
      <c r="G34" s="57"/>
      <c r="H34" s="58"/>
      <c r="I34" s="59"/>
      <c r="J34" s="60"/>
      <c r="K34" s="58"/>
      <c r="P34" s="58"/>
    </row>
    <row r="35" spans="1:16" ht="12.75" customHeight="1" outlineLevel="2" x14ac:dyDescent="0.25">
      <c r="A35" s="38" t="str">
        <f>LEFT(B35,3)</f>
        <v>180</v>
      </c>
      <c r="B35" s="52" t="s">
        <v>105</v>
      </c>
      <c r="C35" s="53">
        <v>0.1741</v>
      </c>
      <c r="D35" s="54">
        <v>0.69379999999999997</v>
      </c>
      <c r="E35" s="40">
        <f>+P4</f>
        <v>0.69379999999999997</v>
      </c>
      <c r="F35" s="56">
        <v>0.69379999999999997</v>
      </c>
      <c r="G35" s="57">
        <f>+C35*$G$2</f>
        <v>2.0004090000000002E-2</v>
      </c>
      <c r="H35" s="58">
        <f>+F35+G35</f>
        <v>0.71380409</v>
      </c>
      <c r="I35" s="59">
        <f>ROUND(H35,8)+0.00000001</f>
        <v>0.71380410000000005</v>
      </c>
      <c r="J35" s="60">
        <v>0.71380407000000001</v>
      </c>
      <c r="K35" s="58"/>
      <c r="P35" s="58"/>
    </row>
    <row r="36" spans="1:16" ht="12.75" customHeight="1" outlineLevel="1" x14ac:dyDescent="0.25">
      <c r="A36" s="43" t="s">
        <v>106</v>
      </c>
      <c r="B36" s="52"/>
      <c r="C36" s="53">
        <f>SUBTOTAL(9,C35:C35)</f>
        <v>0.1741</v>
      </c>
      <c r="D36" s="54"/>
      <c r="F36" s="56"/>
      <c r="G36" s="57"/>
      <c r="H36" s="58"/>
      <c r="I36" s="59"/>
      <c r="J36" s="60"/>
      <c r="K36" s="58"/>
      <c r="P36" s="58"/>
    </row>
    <row r="37" spans="1:16" ht="12.75" customHeight="1" outlineLevel="2" x14ac:dyDescent="0.25">
      <c r="A37" s="38" t="str">
        <f>LEFT(B37,3)</f>
        <v>212</v>
      </c>
      <c r="B37" s="52" t="s">
        <v>107</v>
      </c>
      <c r="C37" s="53">
        <v>0</v>
      </c>
      <c r="D37" s="54">
        <v>0</v>
      </c>
      <c r="E37" s="40">
        <f>+D37</f>
        <v>0</v>
      </c>
      <c r="F37" s="56">
        <f>+D37</f>
        <v>0</v>
      </c>
      <c r="G37" s="57">
        <f>+C37*$G$2</f>
        <v>0</v>
      </c>
      <c r="H37" s="58">
        <f>+F37+G37</f>
        <v>0</v>
      </c>
      <c r="I37" s="59">
        <f>ROUND(H37,8)</f>
        <v>0</v>
      </c>
      <c r="J37" s="60">
        <v>0</v>
      </c>
      <c r="K37" s="58"/>
      <c r="P37" s="58"/>
    </row>
    <row r="38" spans="1:16" ht="12.75" customHeight="1" outlineLevel="1" x14ac:dyDescent="0.25">
      <c r="A38" s="43" t="s">
        <v>108</v>
      </c>
      <c r="B38" s="52"/>
      <c r="C38" s="53">
        <f>SUBTOTAL(9,C37:C37)</f>
        <v>0</v>
      </c>
      <c r="F38" s="56"/>
      <c r="G38" s="57"/>
      <c r="H38" s="58"/>
      <c r="I38" s="59"/>
      <c r="J38" s="60"/>
      <c r="K38" s="58"/>
      <c r="P38" s="58"/>
    </row>
    <row r="39" spans="1:16" ht="12.75" customHeight="1" outlineLevel="2" x14ac:dyDescent="0.25">
      <c r="A39" s="38" t="str">
        <f>LEFT(B39,3)</f>
        <v>221</v>
      </c>
      <c r="B39" s="52" t="s">
        <v>109</v>
      </c>
      <c r="C39" s="53">
        <v>0</v>
      </c>
      <c r="G39" s="57">
        <f>+C39*$G$2</f>
        <v>0</v>
      </c>
      <c r="H39" s="58">
        <f>+F39+G39</f>
        <v>0</v>
      </c>
      <c r="I39" s="59">
        <f>ROUND(H39,8)</f>
        <v>0</v>
      </c>
      <c r="J39" s="60">
        <v>0</v>
      </c>
      <c r="K39" s="58"/>
      <c r="P39" s="58"/>
    </row>
    <row r="40" spans="1:16" ht="12.75" customHeight="1" outlineLevel="1" x14ac:dyDescent="0.25">
      <c r="A40" s="43" t="s">
        <v>110</v>
      </c>
      <c r="B40" s="52"/>
      <c r="C40" s="53">
        <f>SUBTOTAL(9,C39:C39)</f>
        <v>0</v>
      </c>
      <c r="G40" s="57"/>
      <c r="H40" s="58"/>
      <c r="I40" s="59"/>
      <c r="J40" s="60"/>
      <c r="K40" s="58"/>
      <c r="P40" s="58"/>
    </row>
    <row r="41" spans="1:16" ht="12.75" customHeight="1" outlineLevel="2" x14ac:dyDescent="0.25">
      <c r="A41" s="38" t="str">
        <f>LEFT(B41,3)</f>
        <v>232</v>
      </c>
      <c r="B41" s="69" t="s">
        <v>111</v>
      </c>
      <c r="C41" s="53">
        <v>5.9999999999999995E-4</v>
      </c>
      <c r="D41" s="38" t="e">
        <v>#N/A</v>
      </c>
      <c r="G41" s="57">
        <f>+C41*$G$2</f>
        <v>6.8940000000000001E-5</v>
      </c>
      <c r="H41" s="58">
        <f>+F41+G41</f>
        <v>6.8940000000000001E-5</v>
      </c>
      <c r="I41" s="59">
        <f>ROUND(H41,8)</f>
        <v>6.8940000000000001E-5</v>
      </c>
      <c r="J41" s="60">
        <v>6.8940000000000001E-5</v>
      </c>
      <c r="K41" s="58"/>
      <c r="P41" s="58"/>
    </row>
    <row r="42" spans="1:16" ht="12.75" customHeight="1" outlineLevel="1" x14ac:dyDescent="0.25">
      <c r="A42" s="43" t="s">
        <v>112</v>
      </c>
      <c r="B42" s="52"/>
      <c r="C42" s="53">
        <f>SUBTOTAL(9,C41:C41)</f>
        <v>5.9999999999999995E-4</v>
      </c>
      <c r="G42" s="57"/>
      <c r="H42" s="58"/>
      <c r="I42" s="59"/>
      <c r="J42" s="60"/>
      <c r="K42" s="58"/>
      <c r="P42" s="58"/>
    </row>
    <row r="43" spans="1:16" ht="12.75" customHeight="1" outlineLevel="2" x14ac:dyDescent="0.25">
      <c r="A43" s="70" t="s">
        <v>113</v>
      </c>
      <c r="B43" s="52" t="s">
        <v>114</v>
      </c>
      <c r="C43" s="53">
        <v>8.9999999999999998E-4</v>
      </c>
      <c r="G43" s="57">
        <f>+C43*$G$2</f>
        <v>1.0341E-4</v>
      </c>
      <c r="H43" s="58">
        <f>+F43+G43</f>
        <v>1.0341E-4</v>
      </c>
      <c r="I43" s="59">
        <f>ROUND(H43,8)</f>
        <v>1.0341E-4</v>
      </c>
      <c r="J43" s="60">
        <v>1.0341E-4</v>
      </c>
      <c r="K43" s="58"/>
      <c r="P43" s="58"/>
    </row>
    <row r="44" spans="1:16" ht="12.75" customHeight="1" outlineLevel="1" x14ac:dyDescent="0.25">
      <c r="A44" s="71" t="s">
        <v>115</v>
      </c>
      <c r="B44" s="52"/>
      <c r="C44" s="53">
        <f>SUBTOTAL(9,C43:C43)</f>
        <v>8.9999999999999998E-4</v>
      </c>
      <c r="G44" s="57"/>
      <c r="H44" s="58"/>
      <c r="I44" s="59"/>
      <c r="J44" s="60"/>
      <c r="K44" s="58"/>
      <c r="P44" s="58"/>
    </row>
    <row r="45" spans="1:16" ht="12.75" customHeight="1" outlineLevel="2" x14ac:dyDescent="0.25">
      <c r="A45" s="70" t="s">
        <v>116</v>
      </c>
      <c r="B45" s="52" t="s">
        <v>117</v>
      </c>
      <c r="C45" s="53">
        <v>1.4E-3</v>
      </c>
      <c r="G45" s="57">
        <f>+C45*$G$2</f>
        <v>1.6086E-4</v>
      </c>
      <c r="H45" s="58">
        <f>+F45+G45</f>
        <v>1.6086E-4</v>
      </c>
      <c r="I45" s="59">
        <f>ROUND(H45,8)</f>
        <v>1.6086E-4</v>
      </c>
      <c r="J45" s="60">
        <v>1.6086E-4</v>
      </c>
      <c r="K45" s="58"/>
      <c r="P45" s="58"/>
    </row>
    <row r="46" spans="1:16" ht="12.75" customHeight="1" outlineLevel="1" x14ac:dyDescent="0.25">
      <c r="A46" s="71" t="s">
        <v>118</v>
      </c>
      <c r="B46" s="52"/>
      <c r="C46" s="53">
        <f>SUBTOTAL(9,C45:C45)</f>
        <v>1.4E-3</v>
      </c>
      <c r="G46" s="57"/>
      <c r="H46" s="58"/>
      <c r="I46" s="59"/>
      <c r="J46" s="60"/>
      <c r="K46" s="58"/>
      <c r="P46" s="58"/>
    </row>
    <row r="47" spans="1:16" ht="12.75" customHeight="1" outlineLevel="2" x14ac:dyDescent="0.25">
      <c r="A47" s="38" t="str">
        <f>LEFT(B47,3)</f>
        <v>301</v>
      </c>
      <c r="B47" s="52" t="s">
        <v>119</v>
      </c>
      <c r="C47" s="53">
        <v>0</v>
      </c>
      <c r="D47" s="38" t="e">
        <v>#N/A</v>
      </c>
      <c r="G47" s="57">
        <f>+C47*$G$2</f>
        <v>0</v>
      </c>
      <c r="H47" s="58">
        <f>+F47+G47</f>
        <v>0</v>
      </c>
      <c r="I47" s="59">
        <f>ROUND(H47,8)</f>
        <v>0</v>
      </c>
      <c r="J47" s="60">
        <v>0</v>
      </c>
      <c r="K47" s="58"/>
      <c r="P47" s="58"/>
    </row>
    <row r="48" spans="1:16" ht="12.75" customHeight="1" outlineLevel="1" x14ac:dyDescent="0.25">
      <c r="A48" s="43" t="s">
        <v>120</v>
      </c>
      <c r="B48" s="52"/>
      <c r="C48" s="53">
        <f>SUBTOTAL(9,C47:C47)</f>
        <v>0</v>
      </c>
      <c r="G48" s="57"/>
      <c r="H48" s="58"/>
      <c r="I48" s="59"/>
      <c r="J48" s="60"/>
      <c r="K48" s="58"/>
      <c r="P48" s="58"/>
    </row>
    <row r="49" spans="1:16" ht="12.75" customHeight="1" outlineLevel="2" x14ac:dyDescent="0.25">
      <c r="A49" s="70" t="s">
        <v>121</v>
      </c>
      <c r="B49" s="52" t="s">
        <v>122</v>
      </c>
      <c r="C49" s="53">
        <v>2.0999999999999999E-3</v>
      </c>
      <c r="G49" s="57">
        <f>+C49*$G$2</f>
        <v>2.4128999999999999E-4</v>
      </c>
      <c r="H49" s="58">
        <f>+F49+G49</f>
        <v>2.4128999999999999E-4</v>
      </c>
      <c r="I49" s="59">
        <f>ROUND(H49,8)</f>
        <v>2.4128999999999999E-4</v>
      </c>
      <c r="J49" s="60">
        <v>2.4128999999999999E-4</v>
      </c>
      <c r="K49" s="58"/>
      <c r="P49" s="58"/>
    </row>
    <row r="50" spans="1:16" ht="12.75" customHeight="1" outlineLevel="1" x14ac:dyDescent="0.25">
      <c r="A50" s="71" t="s">
        <v>123</v>
      </c>
      <c r="B50" s="52"/>
      <c r="C50" s="53">
        <f>SUBTOTAL(9,C49:C49)</f>
        <v>2.0999999999999999E-3</v>
      </c>
      <c r="G50" s="57"/>
      <c r="H50" s="58"/>
      <c r="I50" s="59"/>
      <c r="J50" s="60"/>
      <c r="K50" s="58"/>
      <c r="P50" s="58"/>
    </row>
    <row r="51" spans="1:16" ht="12.75" customHeight="1" outlineLevel="2" x14ac:dyDescent="0.25">
      <c r="A51" s="38" t="str">
        <f>LEFT(B51,3)</f>
        <v>234</v>
      </c>
      <c r="B51" s="69" t="s">
        <v>124</v>
      </c>
      <c r="C51" s="53">
        <v>5.9999999999999995E-4</v>
      </c>
      <c r="D51" s="38" t="e">
        <v>#N/A</v>
      </c>
      <c r="G51" s="72">
        <f>+C51*$G$2</f>
        <v>6.8940000000000001E-5</v>
      </c>
      <c r="H51" s="73">
        <f>+F51+G51</f>
        <v>6.8940000000000001E-5</v>
      </c>
      <c r="I51" s="74">
        <f>ROUND(H51,8)</f>
        <v>6.8940000000000001E-5</v>
      </c>
      <c r="J51" s="75">
        <v>6.8940000000000001E-5</v>
      </c>
      <c r="K51" s="58"/>
      <c r="P51" s="58"/>
    </row>
    <row r="52" spans="1:16" ht="12.75" customHeight="1" outlineLevel="1" x14ac:dyDescent="0.25">
      <c r="A52" s="43" t="s">
        <v>125</v>
      </c>
      <c r="B52" s="76"/>
      <c r="C52" s="77">
        <f>SUBTOTAL(9,C51:C51)</f>
        <v>5.9999999999999995E-4</v>
      </c>
      <c r="G52" s="78">
        <f>SUM(G3:G51)</f>
        <v>0.11490000000000002</v>
      </c>
      <c r="H52" s="78">
        <f>SUM(H3:H51)</f>
        <v>1</v>
      </c>
      <c r="I52" s="79">
        <f>SUM(I3:I51)</f>
        <v>1.00000003</v>
      </c>
      <c r="J52" s="80">
        <f>SUM(J3:J51)</f>
        <v>1</v>
      </c>
      <c r="P52" s="58"/>
    </row>
    <row r="53" spans="1:16" ht="12.75" customHeight="1" x14ac:dyDescent="0.25">
      <c r="A53" s="43" t="s">
        <v>126</v>
      </c>
      <c r="B53" s="76"/>
      <c r="C53" s="77">
        <f>SUBTOTAL(9,C3:C51)</f>
        <v>1</v>
      </c>
      <c r="G53" s="57"/>
      <c r="H53" s="58"/>
      <c r="I53" s="58"/>
      <c r="J53" s="58"/>
      <c r="P53" s="58"/>
    </row>
    <row r="54" spans="1:16" x14ac:dyDescent="0.25">
      <c r="P54" s="58"/>
    </row>
  </sheetData>
  <printOptions horizontalCentered="1"/>
  <pageMargins left="0.7" right="0.7" top="0.75" bottom="0.75" header="0.3" footer="0.3"/>
  <pageSetup scale="51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D1" sqref="D1"/>
    </sheetView>
  </sheetViews>
  <sheetFormatPr defaultRowHeight="15" x14ac:dyDescent="0.25"/>
  <cols>
    <col min="1" max="1" width="22.42578125" style="82" customWidth="1"/>
    <col min="2" max="2" width="12.5703125" style="82" bestFit="1" customWidth="1"/>
    <col min="3" max="4" width="11.5703125" style="82" bestFit="1" customWidth="1"/>
    <col min="5" max="5" width="13.140625" style="82" customWidth="1"/>
    <col min="6" max="6" width="11.28515625" style="82" customWidth="1"/>
    <col min="7" max="7" width="11.5703125" style="82" customWidth="1"/>
    <col min="8" max="16384" width="9.140625" style="82"/>
  </cols>
  <sheetData>
    <row r="1" spans="1:5" x14ac:dyDescent="0.25">
      <c r="A1" s="83" t="s">
        <v>128</v>
      </c>
    </row>
    <row r="2" spans="1:5" x14ac:dyDescent="0.25">
      <c r="A2" s="83" t="s">
        <v>129</v>
      </c>
    </row>
    <row r="3" spans="1:5" x14ac:dyDescent="0.25">
      <c r="A3" s="83" t="s">
        <v>132</v>
      </c>
    </row>
    <row r="4" spans="1:5" x14ac:dyDescent="0.25">
      <c r="A4" s="84"/>
    </row>
    <row r="5" spans="1:5" x14ac:dyDescent="0.25">
      <c r="A5" s="84"/>
    </row>
    <row r="6" spans="1:5" x14ac:dyDescent="0.25">
      <c r="A6" s="84"/>
    </row>
    <row r="7" spans="1:5" x14ac:dyDescent="0.25">
      <c r="A7" s="83" t="s">
        <v>133</v>
      </c>
      <c r="B7" s="85" t="s">
        <v>134</v>
      </c>
      <c r="C7" s="85" t="s">
        <v>135</v>
      </c>
      <c r="D7" s="85" t="s">
        <v>142</v>
      </c>
      <c r="E7" s="85" t="s">
        <v>3</v>
      </c>
    </row>
    <row r="8" spans="1:5" ht="15.75" thickBot="1" x14ac:dyDescent="0.3">
      <c r="A8" s="86" t="s">
        <v>136</v>
      </c>
      <c r="B8" s="87">
        <f>B13+B20</f>
        <v>720856077</v>
      </c>
      <c r="C8" s="88">
        <f>C13+C20</f>
        <v>50389367</v>
      </c>
      <c r="D8" s="88">
        <f>+C27</f>
        <v>16212510.449999999</v>
      </c>
      <c r="E8" s="87">
        <f>SUM(B8:D8)</f>
        <v>787457954.45000005</v>
      </c>
    </row>
    <row r="9" spans="1:5" ht="15.75" thickBot="1" x14ac:dyDescent="0.3">
      <c r="A9" s="86" t="s">
        <v>137</v>
      </c>
      <c r="B9" s="81">
        <f>B8/$E$8</f>
        <v>0.91542167162878163</v>
      </c>
      <c r="C9" s="81">
        <f>C8/$E$8</f>
        <v>6.3989914274463641E-2</v>
      </c>
      <c r="D9" s="81">
        <f>D8/$E$8</f>
        <v>2.0588414096754697E-2</v>
      </c>
      <c r="E9" s="89">
        <f>SUM(B9:D9)</f>
        <v>1</v>
      </c>
    </row>
    <row r="10" spans="1:5" x14ac:dyDescent="0.25">
      <c r="A10" s="86"/>
      <c r="E10" s="90"/>
    </row>
    <row r="12" spans="1:5" x14ac:dyDescent="0.25">
      <c r="A12" s="83" t="s">
        <v>138</v>
      </c>
      <c r="B12" s="85" t="s">
        <v>134</v>
      </c>
      <c r="C12" s="91" t="s">
        <v>135</v>
      </c>
      <c r="D12" s="85"/>
      <c r="E12" s="85" t="s">
        <v>3</v>
      </c>
    </row>
    <row r="13" spans="1:5" x14ac:dyDescent="0.25">
      <c r="A13" s="86" t="s">
        <v>136</v>
      </c>
      <c r="B13" s="87">
        <v>720361761</v>
      </c>
      <c r="C13" s="88">
        <v>47396900</v>
      </c>
      <c r="D13" s="88"/>
      <c r="E13" s="90">
        <f>SUM(B13:C13)</f>
        <v>767758661</v>
      </c>
    </row>
    <row r="14" spans="1:5" x14ac:dyDescent="0.25">
      <c r="A14" s="86"/>
    </row>
    <row r="15" spans="1:5" x14ac:dyDescent="0.25">
      <c r="A15" s="92" t="s">
        <v>139</v>
      </c>
      <c r="B15" s="84"/>
      <c r="C15" s="84"/>
      <c r="D15" s="84"/>
      <c r="E15" s="84"/>
    </row>
    <row r="16" spans="1:5" x14ac:dyDescent="0.25">
      <c r="A16" s="92" t="s">
        <v>140</v>
      </c>
      <c r="B16" s="84"/>
      <c r="C16" s="84"/>
      <c r="D16" s="84"/>
      <c r="E16" s="84"/>
    </row>
    <row r="17" spans="1:6" x14ac:dyDescent="0.25">
      <c r="A17" s="92"/>
      <c r="B17" s="84"/>
      <c r="C17" s="84"/>
      <c r="D17" s="84"/>
      <c r="E17" s="84"/>
    </row>
    <row r="18" spans="1:6" x14ac:dyDescent="0.25">
      <c r="A18" s="84"/>
      <c r="B18" s="84"/>
      <c r="C18" s="84"/>
      <c r="D18" s="84"/>
      <c r="E18" s="84"/>
    </row>
    <row r="19" spans="1:6" x14ac:dyDescent="0.25">
      <c r="A19" s="83" t="s">
        <v>141</v>
      </c>
      <c r="B19" s="85" t="s">
        <v>92</v>
      </c>
      <c r="C19" s="85" t="s">
        <v>135</v>
      </c>
      <c r="D19" s="85"/>
    </row>
    <row r="20" spans="1:6" x14ac:dyDescent="0.25">
      <c r="A20" s="86" t="s">
        <v>136</v>
      </c>
      <c r="B20" s="93">
        <v>494316</v>
      </c>
      <c r="C20" s="88">
        <v>2992467</v>
      </c>
      <c r="D20" s="88"/>
      <c r="E20" s="88">
        <f>SUM(B20:C20)</f>
        <v>3486783</v>
      </c>
    </row>
    <row r="23" spans="1:6" x14ac:dyDescent="0.25">
      <c r="A23" s="94" t="s">
        <v>130</v>
      </c>
      <c r="B23" s="94" t="s">
        <v>144</v>
      </c>
      <c r="C23" s="94" t="s">
        <v>131</v>
      </c>
      <c r="D23" s="95"/>
      <c r="E23" s="95"/>
    </row>
    <row r="24" spans="1:6" x14ac:dyDescent="0.25">
      <c r="A24" s="97" t="s">
        <v>143</v>
      </c>
      <c r="B24" s="96">
        <v>59</v>
      </c>
      <c r="C24" s="99">
        <v>2309774.25</v>
      </c>
      <c r="D24" s="101"/>
      <c r="E24" s="101"/>
    </row>
    <row r="25" spans="1:6" x14ac:dyDescent="0.25">
      <c r="A25" s="97" t="s">
        <v>143</v>
      </c>
      <c r="B25" s="96">
        <v>56</v>
      </c>
      <c r="C25" s="99">
        <v>4652507.1000000006</v>
      </c>
      <c r="D25" s="101"/>
      <c r="E25" s="101"/>
    </row>
    <row r="26" spans="1:6" x14ac:dyDescent="0.25">
      <c r="A26" s="97" t="s">
        <v>143</v>
      </c>
      <c r="B26" s="96">
        <v>61</v>
      </c>
      <c r="C26" s="100">
        <v>9250229.0999999996</v>
      </c>
      <c r="D26" s="101"/>
      <c r="E26" s="101"/>
    </row>
    <row r="27" spans="1:6" x14ac:dyDescent="0.25">
      <c r="A27" s="96"/>
      <c r="B27" s="96"/>
      <c r="C27" s="99">
        <f>SUM(C24:C26)</f>
        <v>16212510.449999999</v>
      </c>
      <c r="D27" s="101"/>
      <c r="E27" s="101"/>
    </row>
    <row r="28" spans="1:6" x14ac:dyDescent="0.25">
      <c r="F28" s="98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CKV Rates</vt:lpstr>
      <vt:lpstr>CKV detail</vt:lpstr>
      <vt:lpstr>Greenville</vt:lpstr>
      <vt:lpstr>Aligne</vt:lpstr>
      <vt:lpstr>Aligne!Print_Area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 Ortiz Walther</dc:creator>
  <cp:lastModifiedBy>Eric  Wilen</cp:lastModifiedBy>
  <cp:lastPrinted>2018-06-14T15:29:15Z</cp:lastPrinted>
  <dcterms:created xsi:type="dcterms:W3CDTF">2017-11-09T19:49:13Z</dcterms:created>
  <dcterms:modified xsi:type="dcterms:W3CDTF">2018-06-14T15:29:16Z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