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MdSt-KY Rate Case\2018 KY Rate Case\Staff 1-71\Relied Upons\"/>
    </mc:Choice>
  </mc:AlternateContent>
  <bookViews>
    <workbookView xWindow="-15" yWindow="6390" windowWidth="28830" windowHeight="6450" firstSheet="1" activeTab="1"/>
  </bookViews>
  <sheets>
    <sheet name="F.9 Schedule" sheetId="1" state="hidden" r:id="rId1"/>
    <sheet name="Rent Adjustment" sheetId="2" r:id="rId2"/>
    <sheet name="Sheet1" sheetId="3" r:id="rId3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2" l="1"/>
  <c r="K3" i="2"/>
  <c r="H3" i="2"/>
  <c r="C3" i="2"/>
  <c r="G3" i="2"/>
  <c r="I3" i="2" l="1"/>
  <c r="K5" i="2" l="1"/>
  <c r="K7" i="2" s="1"/>
  <c r="G5" i="2"/>
  <c r="G7" i="2" s="1"/>
  <c r="O5" i="1" l="1"/>
  <c r="O6" i="1" s="1"/>
  <c r="N6" i="1"/>
  <c r="S5" i="1" l="1"/>
  <c r="S6" i="1" s="1"/>
  <c r="P5" i="1"/>
  <c r="P6" i="1" s="1"/>
  <c r="T5" i="1"/>
  <c r="T6" i="1" s="1"/>
  <c r="Q5" i="1"/>
  <c r="Q6" i="1" s="1"/>
  <c r="U5" i="1"/>
  <c r="U6" i="1" s="1"/>
  <c r="R5" i="1"/>
  <c r="R6" i="1" s="1"/>
</calcChain>
</file>

<file path=xl/sharedStrings.xml><?xml version="1.0" encoding="utf-8"?>
<sst xmlns="http://schemas.openxmlformats.org/spreadsheetml/2006/main" count="20" uniqueCount="18">
  <si>
    <t xml:space="preserve">  O&amp;M Factor</t>
  </si>
  <si>
    <t xml:space="preserve">  O&amp;M Savings</t>
  </si>
  <si>
    <t>Division 009 - Direct Kentucky</t>
  </si>
  <si>
    <t>Whse (acct 1630)</t>
  </si>
  <si>
    <t>Total O&amp;M</t>
  </si>
  <si>
    <t>(1)</t>
  </si>
  <si>
    <t>Total impact of adj</t>
  </si>
  <si>
    <t>combined factor</t>
  </si>
  <si>
    <t xml:space="preserve"> </t>
  </si>
  <si>
    <t>(g - h)</t>
  </si>
  <si>
    <t>O&amp;M %</t>
  </si>
  <si>
    <t>(I * j)</t>
  </si>
  <si>
    <t>Total lease expense to be avoided</t>
  </si>
  <si>
    <t>Adjustment to O &amp; M</t>
  </si>
  <si>
    <t>Hopkinsville Monthly Rent</t>
  </si>
  <si>
    <t>Apr 19 - Mar 20</t>
  </si>
  <si>
    <t>Hopkinsville</t>
  </si>
  <si>
    <t>(1) Budgeted labor O&amp;M precentage for FY2019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</si>
</sst>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&quot;$&quot;* #,##0_);_(&quot;$&quot;* \(#,##0\);_(&quot;$&quot;* &quot;-&quot;??_);_(@_)"/>
    <numFmt numFmtId="166" formatCode="#,##0.00000_);\(#,##0.00000\)"/>
    <numFmt numFmtId="167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Helvetica-Narrow"/>
      <family val="2"/>
    </font>
    <font>
      <b/>
      <sz val="12"/>
      <name val="Helvetica-Narrow"/>
      <family val="2"/>
    </font>
    <font>
      <sz val="12"/>
      <color rgb="FF0000FF"/>
      <name val="Helvetica-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17" fontId="0" fillId="0" borderId="0" xfId="0" applyNumberFormat="1"/>
    <xf numFmtId="44" fontId="0" fillId="0" borderId="0" xfId="2" applyFont="1"/>
    <xf numFmtId="0" fontId="4" fillId="0" borderId="0" xfId="0" applyFont="1"/>
    <xf numFmtId="164" fontId="2" fillId="0" borderId="1" xfId="1" applyNumberFormat="1" applyFont="1" applyBorder="1"/>
    <xf numFmtId="0" fontId="3" fillId="0" borderId="0" xfId="0" applyFont="1"/>
    <xf numFmtId="44" fontId="3" fillId="0" borderId="0" xfId="2" applyFont="1"/>
    <xf numFmtId="164" fontId="2" fillId="2" borderId="1" xfId="1" applyNumberFormat="1" applyFont="1" applyFill="1" applyBorder="1"/>
    <xf numFmtId="0" fontId="5" fillId="0" borderId="0" xfId="0" applyFont="1" applyAlignment="1" applyProtection="1">
      <alignment horizontal="left" indent="1"/>
    </xf>
    <xf numFmtId="0" fontId="6" fillId="0" borderId="0" xfId="0" applyFont="1" applyAlignment="1"/>
    <xf numFmtId="3" fontId="0" fillId="0" borderId="0" xfId="0" applyNumberFormat="1"/>
    <xf numFmtId="0" fontId="7" fillId="0" borderId="0" xfId="0" quotePrefix="1" applyFont="1"/>
    <xf numFmtId="3" fontId="0" fillId="3" borderId="0" xfId="0" applyNumberFormat="1" applyFill="1"/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left"/>
    </xf>
    <xf numFmtId="0" fontId="0" fillId="0" borderId="0" xfId="0" applyFont="1" applyFill="1" applyAlignment="1" applyProtection="1">
      <alignment horizontal="left"/>
    </xf>
    <xf numFmtId="0" fontId="0" fillId="0" borderId="0" xfId="0" applyFont="1"/>
    <xf numFmtId="3" fontId="0" fillId="0" borderId="0" xfId="0" applyNumberFormat="1" applyAlignment="1">
      <alignment horizontal="center"/>
    </xf>
    <xf numFmtId="3" fontId="0" fillId="3" borderId="0" xfId="0" applyNumberFormat="1" applyFont="1" applyFill="1" applyAlignment="1" applyProtection="1">
      <alignment horizontal="center"/>
    </xf>
    <xf numFmtId="0" fontId="0" fillId="0" borderId="0" xfId="0" applyFont="1" applyAlignment="1">
      <alignment horizontal="center"/>
    </xf>
    <xf numFmtId="44" fontId="0" fillId="0" borderId="0" xfId="2" applyNumberFormat="1" applyFont="1" applyFill="1"/>
    <xf numFmtId="0" fontId="5" fillId="0" borderId="0" xfId="0" applyFont="1" applyAlignment="1"/>
    <xf numFmtId="37" fontId="5" fillId="0" borderId="0" xfId="1" applyNumberFormat="1" applyFont="1" applyFill="1" applyBorder="1" applyAlignment="1" applyProtection="1">
      <alignment horizontal="center"/>
    </xf>
    <xf numFmtId="165" fontId="0" fillId="0" borderId="0" xfId="2" applyNumberFormat="1" applyFont="1" applyFill="1"/>
    <xf numFmtId="166" fontId="7" fillId="0" borderId="0" xfId="0" applyNumberFormat="1" applyFont="1"/>
    <xf numFmtId="0" fontId="5" fillId="0" borderId="0" xfId="0" applyFont="1" applyAlignment="1">
      <alignment horizontal="left" indent="1"/>
    </xf>
    <xf numFmtId="37" fontId="5" fillId="0" borderId="0" xfId="1" applyNumberFormat="1" applyFont="1" applyFill="1" applyBorder="1" applyAlignment="1">
      <alignment horizontal="center"/>
    </xf>
    <xf numFmtId="9" fontId="5" fillId="0" borderId="0" xfId="3" applyFont="1" applyBorder="1" applyAlignment="1">
      <alignment horizontal="center"/>
    </xf>
    <xf numFmtId="0" fontId="7" fillId="0" borderId="0" xfId="0" applyFont="1"/>
    <xf numFmtId="167" fontId="5" fillId="0" borderId="0" xfId="1" applyNumberFormat="1" applyFont="1" applyFill="1" applyBorder="1" applyAlignment="1">
      <alignment horizontal="center"/>
    </xf>
    <xf numFmtId="10" fontId="5" fillId="0" borderId="0" xfId="3" applyNumberFormat="1" applyFont="1" applyBorder="1" applyAlignment="1">
      <alignment horizontal="center"/>
    </xf>
    <xf numFmtId="165" fontId="0" fillId="0" borderId="2" xfId="3" applyNumberFormat="1" applyFont="1" applyBorder="1" applyAlignment="1" applyProtection="1">
      <alignment horizontal="center"/>
    </xf>
    <xf numFmtId="165" fontId="0" fillId="3" borderId="2" xfId="3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165" fontId="0" fillId="0" borderId="0" xfId="3" applyNumberFormat="1" applyFont="1" applyBorder="1" applyAlignment="1" applyProtection="1">
      <alignment horizontal="center"/>
    </xf>
    <xf numFmtId="165" fontId="0" fillId="3" borderId="0" xfId="3" applyNumberFormat="1" applyFont="1" applyFill="1" applyBorder="1" applyAlignment="1" applyProtection="1">
      <alignment horizontal="center"/>
    </xf>
    <xf numFmtId="167" fontId="5" fillId="0" borderId="0" xfId="1" applyNumberFormat="1" applyFont="1" applyBorder="1" applyAlignment="1">
      <alignment horizontal="center"/>
    </xf>
    <xf numFmtId="10" fontId="0" fillId="0" borderId="0" xfId="3" applyNumberFormat="1" applyFont="1" applyBorder="1" applyAlignment="1" applyProtection="1">
      <alignment horizontal="center"/>
    </xf>
    <xf numFmtId="0" fontId="0" fillId="0" borderId="0" xfId="0" quotePrefix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198857</xdr:colOff>
      <xdr:row>12</xdr:row>
      <xdr:rowOff>161619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342857" cy="24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18</xdr:col>
      <xdr:colOff>236724</xdr:colOff>
      <xdr:row>38</xdr:row>
      <xdr:rowOff>9000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048000"/>
          <a:ext cx="11209524" cy="42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7"/>
  <sheetViews>
    <sheetView topLeftCell="K1" workbookViewId="0">
      <selection activeCell="N6" sqref="N6:U6"/>
    </sheetView>
  </sheetViews>
  <sheetFormatPr defaultRowHeight="15"/>
  <cols>
    <col min="1" max="1" width="21" bestFit="1" customWidth="1"/>
    <col min="2" max="21" width="10.5703125" bestFit="1" customWidth="1"/>
  </cols>
  <sheetData>
    <row r="3" spans="1:34">
      <c r="B3" s="1">
        <v>42917</v>
      </c>
      <c r="C3" s="1">
        <v>42948</v>
      </c>
      <c r="D3" s="1">
        <v>42979</v>
      </c>
      <c r="E3" s="1">
        <v>43009</v>
      </c>
      <c r="F3" s="1">
        <v>43040</v>
      </c>
      <c r="G3" s="1">
        <v>43070</v>
      </c>
      <c r="H3" s="1">
        <v>43101</v>
      </c>
      <c r="I3" s="1">
        <v>43132</v>
      </c>
      <c r="J3" s="1">
        <v>43160</v>
      </c>
      <c r="K3" s="1">
        <v>43191</v>
      </c>
      <c r="L3" s="1">
        <v>43221</v>
      </c>
      <c r="M3" s="1">
        <v>43252</v>
      </c>
      <c r="N3" s="1">
        <v>43282</v>
      </c>
      <c r="O3" s="1">
        <v>43313</v>
      </c>
      <c r="P3" s="1">
        <v>43344</v>
      </c>
      <c r="Q3" s="1">
        <v>43374</v>
      </c>
      <c r="R3" s="1">
        <v>43405</v>
      </c>
      <c r="S3" s="1">
        <v>43435</v>
      </c>
      <c r="T3" s="1">
        <v>43466</v>
      </c>
      <c r="U3" s="1">
        <v>43497</v>
      </c>
      <c r="V3" s="1">
        <v>43525</v>
      </c>
      <c r="W3" s="1">
        <v>43556</v>
      </c>
      <c r="X3" s="1">
        <v>43586</v>
      </c>
      <c r="Y3" s="1">
        <v>43617</v>
      </c>
      <c r="Z3" s="1">
        <v>43647</v>
      </c>
      <c r="AA3" s="1">
        <v>43678</v>
      </c>
      <c r="AB3" s="1">
        <v>43709</v>
      </c>
      <c r="AC3" s="1">
        <v>43739</v>
      </c>
      <c r="AD3" s="1">
        <v>43770</v>
      </c>
      <c r="AE3" s="1">
        <v>43800</v>
      </c>
      <c r="AF3" s="1">
        <v>43831</v>
      </c>
      <c r="AG3" s="1">
        <v>43862</v>
      </c>
      <c r="AH3" s="1">
        <v>43891</v>
      </c>
    </row>
    <row r="4" spans="1:34">
      <c r="A4" t="s">
        <v>14</v>
      </c>
      <c r="B4" s="2">
        <v>3510</v>
      </c>
      <c r="C4" s="2">
        <v>3510</v>
      </c>
      <c r="D4" s="2">
        <v>3510</v>
      </c>
      <c r="E4" s="2">
        <v>3510</v>
      </c>
      <c r="F4" s="2">
        <v>3510</v>
      </c>
      <c r="G4" s="2">
        <v>3510</v>
      </c>
      <c r="H4" s="2">
        <v>3510</v>
      </c>
      <c r="I4" s="2">
        <v>3510</v>
      </c>
      <c r="J4" s="2">
        <v>3510</v>
      </c>
      <c r="K4" s="2">
        <v>3510</v>
      </c>
      <c r="L4" s="2">
        <v>3510</v>
      </c>
      <c r="M4" s="2">
        <v>3510</v>
      </c>
      <c r="N4" s="2">
        <v>3510</v>
      </c>
      <c r="O4" s="2">
        <v>3510</v>
      </c>
      <c r="P4" s="2">
        <v>3510</v>
      </c>
      <c r="Q4" s="2">
        <v>3510</v>
      </c>
      <c r="R4" s="2">
        <v>3510</v>
      </c>
      <c r="S4" s="2">
        <v>3510</v>
      </c>
      <c r="T4" s="2">
        <v>3510</v>
      </c>
      <c r="U4" s="2">
        <v>3510</v>
      </c>
      <c r="V4" s="2">
        <v>3510</v>
      </c>
      <c r="W4" s="2">
        <v>3510</v>
      </c>
      <c r="X4" s="2">
        <v>3510</v>
      </c>
    </row>
    <row r="5" spans="1:34" ht="15.75">
      <c r="A5" s="3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>
        <v>0.39090000000000003</v>
      </c>
      <c r="O5" s="4">
        <f>N5</f>
        <v>0.39090000000000003</v>
      </c>
      <c r="P5" s="4">
        <f>O5</f>
        <v>0.39090000000000003</v>
      </c>
      <c r="Q5" s="4">
        <f>O5</f>
        <v>0.39090000000000003</v>
      </c>
      <c r="R5" s="4">
        <f>O5</f>
        <v>0.39090000000000003</v>
      </c>
      <c r="S5" s="4">
        <f>O5</f>
        <v>0.39090000000000003</v>
      </c>
      <c r="T5" s="4">
        <f>O5</f>
        <v>0.39090000000000003</v>
      </c>
      <c r="U5" s="4">
        <f>O5</f>
        <v>0.39090000000000003</v>
      </c>
    </row>
    <row r="6" spans="1:34" s="5" customFormat="1">
      <c r="A6" s="5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>
        <f>ROUND(N4*N5, 2)</f>
        <v>1372.06</v>
      </c>
      <c r="O6" s="6">
        <f>ROUND(O4*O5, 2)</f>
        <v>1372.06</v>
      </c>
      <c r="P6" s="6">
        <f t="shared" ref="P6:U6" si="0">ROUND(P4*P5, 2)</f>
        <v>1372.06</v>
      </c>
      <c r="Q6" s="6">
        <f t="shared" si="0"/>
        <v>1372.06</v>
      </c>
      <c r="R6" s="6">
        <f t="shared" si="0"/>
        <v>1372.06</v>
      </c>
      <c r="S6" s="6">
        <f t="shared" si="0"/>
        <v>1372.06</v>
      </c>
      <c r="T6" s="6">
        <f t="shared" si="0"/>
        <v>1372.06</v>
      </c>
      <c r="U6" s="6">
        <f t="shared" si="0"/>
        <v>1372.06</v>
      </c>
    </row>
    <row r="7" spans="1:34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view="pageBreakPreview" zoomScaleNormal="100" zoomScaleSheetLayoutView="100" workbookViewId="0">
      <selection activeCell="D28" sqref="D28"/>
    </sheetView>
  </sheetViews>
  <sheetFormatPr defaultRowHeight="15"/>
  <cols>
    <col min="2" max="2" width="37.7109375" bestFit="1" customWidth="1"/>
    <col min="3" max="3" width="18.85546875" customWidth="1"/>
    <col min="4" max="4" width="25.28515625" customWidth="1"/>
    <col min="7" max="7" width="9.7109375" bestFit="1" customWidth="1"/>
    <col min="8" max="8" width="15.85546875" bestFit="1" customWidth="1"/>
    <col min="9" max="9" width="10.42578125" style="10" bestFit="1" customWidth="1"/>
    <col min="10" max="10" width="11.5703125" bestFit="1" customWidth="1"/>
    <col min="11" max="11" width="13.5703125" style="10" bestFit="1" customWidth="1"/>
    <col min="13" max="13" width="15.5703125" bestFit="1" customWidth="1"/>
  </cols>
  <sheetData>
    <row r="1" spans="1:13" ht="15.75">
      <c r="A1" s="8" t="s">
        <v>2</v>
      </c>
      <c r="C1" s="8"/>
      <c r="D1" s="8"/>
      <c r="E1" s="9"/>
      <c r="F1" s="9"/>
      <c r="G1" s="9"/>
      <c r="H1" t="s">
        <v>3</v>
      </c>
      <c r="I1" s="10" t="s">
        <v>4</v>
      </c>
      <c r="J1" s="11" t="s">
        <v>5</v>
      </c>
      <c r="K1" s="12" t="s">
        <v>6</v>
      </c>
      <c r="M1" t="s">
        <v>7</v>
      </c>
    </row>
    <row r="2" spans="1:13">
      <c r="A2" s="13"/>
      <c r="B2" s="14"/>
      <c r="C2" s="14"/>
      <c r="D2" s="14"/>
      <c r="E2" s="15" t="s">
        <v>8</v>
      </c>
      <c r="F2" s="14" t="s">
        <v>8</v>
      </c>
      <c r="G2" s="14" t="s">
        <v>8</v>
      </c>
      <c r="H2" s="16"/>
      <c r="I2" s="17" t="s">
        <v>9</v>
      </c>
      <c r="J2" s="14" t="s">
        <v>10</v>
      </c>
      <c r="K2" s="18" t="s">
        <v>11</v>
      </c>
    </row>
    <row r="3" spans="1:13" ht="15.75">
      <c r="A3" s="19">
        <v>1</v>
      </c>
      <c r="B3" s="8" t="s">
        <v>16</v>
      </c>
      <c r="C3" s="20">
        <f>3510+1890</f>
        <v>5400</v>
      </c>
      <c r="D3" s="21" t="s">
        <v>15</v>
      </c>
      <c r="E3" s="22">
        <v>12</v>
      </c>
      <c r="G3" s="23">
        <f>C3*E3</f>
        <v>64800</v>
      </c>
      <c r="H3" s="2">
        <f>1890*12</f>
        <v>22680</v>
      </c>
      <c r="I3" s="10">
        <f>G3-H3</f>
        <v>42120</v>
      </c>
      <c r="J3" s="24">
        <v>0.46</v>
      </c>
      <c r="K3" s="12">
        <f>I3*J3</f>
        <v>19375.2</v>
      </c>
      <c r="M3" s="24">
        <f>K3/G3</f>
        <v>0.29899999999999999</v>
      </c>
    </row>
    <row r="4" spans="1:13" ht="15.75">
      <c r="A4" s="13">
        <v>2</v>
      </c>
      <c r="B4" s="25"/>
      <c r="C4" s="23"/>
      <c r="D4" s="23"/>
      <c r="E4" s="26"/>
      <c r="G4" s="27"/>
      <c r="H4" s="16"/>
      <c r="J4" s="28"/>
      <c r="K4" s="12"/>
    </row>
    <row r="5" spans="1:13" ht="15.75">
      <c r="A5" s="19">
        <v>3</v>
      </c>
      <c r="B5" s="25" t="s">
        <v>12</v>
      </c>
      <c r="C5" s="25"/>
      <c r="D5" s="25"/>
      <c r="E5" s="29"/>
      <c r="G5" s="31">
        <f>SUM(G3:G4)</f>
        <v>64800</v>
      </c>
      <c r="J5" s="28"/>
      <c r="K5" s="32">
        <f>SUM(K3:K4)</f>
        <v>19375.2</v>
      </c>
    </row>
    <row r="6" spans="1:13" ht="15.75">
      <c r="A6" s="13">
        <v>4</v>
      </c>
      <c r="B6" s="25"/>
      <c r="C6" s="25"/>
      <c r="D6" s="33"/>
      <c r="E6" s="29"/>
      <c r="G6" s="30"/>
      <c r="H6" s="16"/>
      <c r="K6" s="12"/>
    </row>
    <row r="7" spans="1:13" ht="15.75">
      <c r="A7" s="19">
        <v>5</v>
      </c>
      <c r="B7" s="25" t="s">
        <v>13</v>
      </c>
      <c r="C7" s="25"/>
      <c r="D7" s="33"/>
      <c r="E7" s="29"/>
      <c r="G7" s="34">
        <f>-G5</f>
        <v>-64800</v>
      </c>
      <c r="J7" s="28"/>
      <c r="K7" s="35">
        <f>-K5</f>
        <v>-19375.2</v>
      </c>
    </row>
    <row r="8" spans="1:13" ht="15.75">
      <c r="A8" s="19"/>
      <c r="E8" s="29"/>
      <c r="F8" s="30"/>
      <c r="G8" s="36"/>
    </row>
    <row r="9" spans="1:13" ht="15.75">
      <c r="A9" s="19"/>
      <c r="E9" s="29"/>
      <c r="F9" s="37"/>
      <c r="G9" s="36"/>
    </row>
    <row r="11" spans="1:13">
      <c r="B11" s="38" t="s">
        <v>17</v>
      </c>
    </row>
  </sheetData>
  <pageMargins left="0.7" right="0.7" top="0.75" bottom="0.75" header="0.3" footer="0.3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zoomScale="90" zoomScaleNormal="100" zoomScaleSheetLayoutView="90" workbookViewId="0">
      <selection activeCell="U17" sqref="U17"/>
    </sheetView>
  </sheetViews>
  <sheetFormatPr defaultRowHeight="15"/>
  <sheetData/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F.9 Schedule</vt:lpstr>
      <vt:lpstr>Rent Adjustment</vt:lpstr>
      <vt:lpstr>Sheet1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 Densman</dc:creator>
  <cp:lastModifiedBy>Eric  Wilen</cp:lastModifiedBy>
  <cp:lastPrinted>2018-10-11T12:43:35Z</cp:lastPrinted>
  <dcterms:created xsi:type="dcterms:W3CDTF">2015-09-28T18:57:01Z</dcterms:created>
  <dcterms:modified xsi:type="dcterms:W3CDTF">2018-10-11T12:43:39Z</dcterms:modified>
</cp:coreProperties>
</file>