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wile\Downloads\"/>
    </mc:Choice>
  </mc:AlternateContent>
  <bookViews>
    <workbookView xWindow="0" yWindow="0" windowWidth="28800" windowHeight="11685"/>
  </bookViews>
  <sheets>
    <sheet name="Cover F" sheetId="1" r:id="rId1"/>
    <sheet name="F.1" sheetId="2" r:id="rId2"/>
    <sheet name="F.2.1" sheetId="3" r:id="rId3"/>
    <sheet name="F.2.2" sheetId="4" r:id="rId4"/>
    <sheet name="F.2.3" sheetId="5" r:id="rId5"/>
    <sheet name="F.3" sheetId="6" r:id="rId6"/>
    <sheet name="F.4" sheetId="7" r:id="rId7"/>
    <sheet name="F.5" sheetId="8" r:id="rId8"/>
    <sheet name="F.6" sheetId="9" r:id="rId9"/>
    <sheet name="F.7" sheetId="10" r:id="rId10"/>
    <sheet name="F.8" sheetId="11" r:id="rId11"/>
    <sheet name="F.9" sheetId="12" r:id="rId12"/>
    <sheet name="F.10" sheetId="13" r:id="rId13"/>
    <sheet name="F.11" sheetId="14" r:id="rId14"/>
  </sheets>
  <definedNames>
    <definedName name="_Div012" localSheetId="12">#REF!</definedName>
    <definedName name="_Div012" localSheetId="11">#REF!</definedName>
    <definedName name="_Div012">#REF!</definedName>
    <definedName name="_Div02" localSheetId="12">#REF!</definedName>
    <definedName name="_Div02" localSheetId="11">#REF!</definedName>
    <definedName name="_Div02">#REF!</definedName>
    <definedName name="_Div091" localSheetId="12">#REF!</definedName>
    <definedName name="_Div091" localSheetId="11">#REF!</definedName>
    <definedName name="_Div091">#REF!</definedName>
    <definedName name="Case_No._2006_00464" localSheetId="12">#REF!</definedName>
    <definedName name="Case_No._2006_00464" localSheetId="11">#REF!</definedName>
    <definedName name="Case_No._2006_00464">#REF!</definedName>
    <definedName name="csDesignMode">1</definedName>
    <definedName name="Div012Cap" localSheetId="12">#REF!</definedName>
    <definedName name="Div012Cap" localSheetId="11">#REF!</definedName>
    <definedName name="Div012Cap">#REF!</definedName>
    <definedName name="Div02Cap" localSheetId="12">#REF!</definedName>
    <definedName name="Div02Cap" localSheetId="11">#REF!</definedName>
    <definedName name="Div02Cap">#REF!</definedName>
    <definedName name="Div091Cap" localSheetId="12">#REF!</definedName>
    <definedName name="Div091Cap" localSheetId="11">#REF!</definedName>
    <definedName name="Div091Cap">#REF!</definedName>
    <definedName name="Div09cap" localSheetId="12">#REF!</definedName>
    <definedName name="Div09cap" localSheetId="11">#REF!</definedName>
    <definedName name="Div09cap">#REF!</definedName>
    <definedName name="EssOptions" localSheetId="2">"A1100000000030000000001100020_0000"</definedName>
    <definedName name="EssOptions" localSheetId="5">"A1100000000030000000001100020_0000"</definedName>
    <definedName name="kytax" localSheetId="12">#REF!</definedName>
    <definedName name="kytax" localSheetId="11">#REF!</definedName>
    <definedName name="kytax">#REF!</definedName>
    <definedName name="ltdrate" localSheetId="12">#REF!</definedName>
    <definedName name="ltdrate" localSheetId="11">#REF!</definedName>
    <definedName name="ltdrate">#REF!</definedName>
    <definedName name="_xlnm.Print_Area" localSheetId="0">'Cover F'!$A$1:$C$30</definedName>
    <definedName name="_xlnm.Print_Area" localSheetId="1">F.1!$A$1:$G$163</definedName>
    <definedName name="_xlnm.Print_Area" localSheetId="12">F.10!$A$1:$F$41</definedName>
    <definedName name="_xlnm.Print_Area" localSheetId="13">F.11!$A$1:$F$20</definedName>
    <definedName name="_xlnm.Print_Area" localSheetId="2">'F.2.1'!$A$1:$F$40</definedName>
    <definedName name="_xlnm.Print_Area" localSheetId="3">'F.2.2'!$A$1:$J$28</definedName>
    <definedName name="_xlnm.Print_Area" localSheetId="4">'F.2.3'!$A$1:$J$37</definedName>
    <definedName name="_xlnm.Print_Area" localSheetId="5">F.3!$A$1:$J$78</definedName>
    <definedName name="_xlnm.Print_Area" localSheetId="6">F.4!$A$1:$K$32</definedName>
    <definedName name="_xlnm.Print_Area" localSheetId="7">F.5!$A$1:$I$39</definedName>
    <definedName name="_xlnm.Print_Area" localSheetId="8">F.6!$A$1:$R$64</definedName>
    <definedName name="_xlnm.Print_Area" localSheetId="9">F.7!$A$1:$I$51</definedName>
    <definedName name="_xlnm.Print_Area" localSheetId="10">F.8!$A$1:$I$28</definedName>
    <definedName name="_xlnm.Print_Area" localSheetId="11">F.9!$A$1:$G$24</definedName>
    <definedName name="_xlnm.Print_Titles" localSheetId="1">F.1!$1:$11</definedName>
    <definedName name="ROR" localSheetId="12">#REF!</definedName>
    <definedName name="ROR" localSheetId="11">#REF!</definedName>
    <definedName name="ROR">#REF!</definedName>
    <definedName name="stdrate" localSheetId="12">#REF!</definedName>
    <definedName name="stdrate" localSheetId="11">#REF!</definedName>
    <definedName name="stdrate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4" l="1"/>
  <c r="F16" i="14"/>
  <c r="F15" i="14"/>
  <c r="F14" i="14"/>
  <c r="F13" i="14"/>
  <c r="F8" i="14"/>
  <c r="F37" i="13"/>
  <c r="F36" i="13"/>
  <c r="E33" i="13"/>
  <c r="F33" i="13" s="1"/>
  <c r="E27" i="13"/>
  <c r="F21" i="13"/>
  <c r="F19" i="13"/>
  <c r="A19" i="13"/>
  <c r="A21" i="13" s="1"/>
  <c r="A23" i="13" s="1"/>
  <c r="A27" i="13" s="1"/>
  <c r="A28" i="13" s="1"/>
  <c r="A30" i="13" s="1"/>
  <c r="A31" i="13" s="1"/>
  <c r="A33" i="13" s="1"/>
  <c r="A34" i="13" s="1"/>
  <c r="A36" i="13" s="1"/>
  <c r="A37" i="13" s="1"/>
  <c r="A39" i="13" s="1"/>
  <c r="A41" i="13" s="1"/>
  <c r="F17" i="13"/>
  <c r="E30" i="13"/>
  <c r="A17" i="13"/>
  <c r="F15" i="13"/>
  <c r="F8" i="13"/>
  <c r="G20" i="12"/>
  <c r="G9" i="12"/>
  <c r="C24" i="11"/>
  <c r="I22" i="11"/>
  <c r="G22" i="11"/>
  <c r="E22" i="11"/>
  <c r="G20" i="11"/>
  <c r="I20" i="11" s="1"/>
  <c r="E20" i="11"/>
  <c r="G18" i="11"/>
  <c r="I18" i="11" s="1"/>
  <c r="E18" i="11"/>
  <c r="I16" i="11"/>
  <c r="H16" i="11"/>
  <c r="G16" i="11"/>
  <c r="E16" i="11"/>
  <c r="E24" i="11" s="1"/>
  <c r="H15" i="11"/>
  <c r="H12" i="11"/>
  <c r="H11" i="11"/>
  <c r="I9" i="11"/>
  <c r="C41" i="10"/>
  <c r="C43" i="10" s="1"/>
  <c r="E40" i="10"/>
  <c r="D40" i="10"/>
  <c r="H40" i="10" s="1"/>
  <c r="I40" i="10" s="1"/>
  <c r="G39" i="10"/>
  <c r="H37" i="10"/>
  <c r="I37" i="10" s="1"/>
  <c r="E37" i="10"/>
  <c r="D39" i="10"/>
  <c r="G34" i="10"/>
  <c r="C34" i="10"/>
  <c r="H33" i="10"/>
  <c r="I33" i="10" s="1"/>
  <c r="E33" i="10"/>
  <c r="D33" i="10"/>
  <c r="G32" i="10"/>
  <c r="I30" i="10"/>
  <c r="E30" i="10"/>
  <c r="D32" i="10"/>
  <c r="C27" i="10"/>
  <c r="G25" i="10"/>
  <c r="G27" i="10" s="1"/>
  <c r="H26" i="10"/>
  <c r="I26" i="10" s="1"/>
  <c r="D25" i="10"/>
  <c r="E25" i="10" s="1"/>
  <c r="G20" i="10"/>
  <c r="C20" i="10"/>
  <c r="D19" i="10"/>
  <c r="H18" i="10"/>
  <c r="I18" i="10" s="1"/>
  <c r="G18" i="10"/>
  <c r="E18" i="10"/>
  <c r="D18" i="10"/>
  <c r="E17" i="10"/>
  <c r="D17" i="10"/>
  <c r="H17" i="10" s="1"/>
  <c r="I17" i="10" s="1"/>
  <c r="I16" i="10"/>
  <c r="H16" i="10"/>
  <c r="E16" i="10"/>
  <c r="H13" i="10"/>
  <c r="H12" i="10"/>
  <c r="I10" i="10"/>
  <c r="J54" i="9"/>
  <c r="N53" i="9"/>
  <c r="R63" i="9" s="1"/>
  <c r="J53" i="9"/>
  <c r="J52" i="9"/>
  <c r="N51" i="9"/>
  <c r="R61" i="9" s="1"/>
  <c r="J51" i="9"/>
  <c r="J50" i="9"/>
  <c r="N49" i="9"/>
  <c r="R59" i="9" s="1"/>
  <c r="J49" i="9"/>
  <c r="J48" i="9"/>
  <c r="N47" i="9"/>
  <c r="R57" i="9" s="1"/>
  <c r="J47" i="9"/>
  <c r="J46" i="9"/>
  <c r="N45" i="9"/>
  <c r="R55" i="9" s="1"/>
  <c r="J45" i="9"/>
  <c r="J44" i="9"/>
  <c r="N43" i="9"/>
  <c r="R53" i="9" s="1"/>
  <c r="J43" i="9"/>
  <c r="J42" i="9"/>
  <c r="N41" i="9"/>
  <c r="R51" i="9" s="1"/>
  <c r="J41" i="9"/>
  <c r="J40" i="9"/>
  <c r="J39" i="9"/>
  <c r="J38" i="9"/>
  <c r="J37" i="9"/>
  <c r="N36" i="9"/>
  <c r="R46" i="9" s="1"/>
  <c r="J36" i="9"/>
  <c r="J35" i="9"/>
  <c r="J34" i="9"/>
  <c r="J33" i="9"/>
  <c r="N32" i="9"/>
  <c r="R42" i="9" s="1"/>
  <c r="J32" i="9"/>
  <c r="J31" i="9"/>
  <c r="R27" i="9" s="1"/>
  <c r="E31" i="9"/>
  <c r="J26" i="9"/>
  <c r="R26" i="9" s="1"/>
  <c r="R25" i="9"/>
  <c r="N25" i="9"/>
  <c r="R37" i="9" s="1"/>
  <c r="J25" i="9"/>
  <c r="J24" i="9"/>
  <c r="R24" i="9" s="1"/>
  <c r="R23" i="9"/>
  <c r="J23" i="9"/>
  <c r="J22" i="9"/>
  <c r="R22" i="9" s="1"/>
  <c r="R21" i="9"/>
  <c r="J21" i="9"/>
  <c r="J20" i="9"/>
  <c r="R20" i="9" s="1"/>
  <c r="R19" i="9"/>
  <c r="J19" i="9"/>
  <c r="J18" i="9"/>
  <c r="R18" i="9" s="1"/>
  <c r="E18" i="9"/>
  <c r="E29" i="9" s="1"/>
  <c r="J17" i="9"/>
  <c r="R17" i="9" s="1"/>
  <c r="J16" i="9"/>
  <c r="I16" i="9" s="1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R15" i="9"/>
  <c r="Q15" i="9"/>
  <c r="N15" i="9"/>
  <c r="N40" i="9" s="1"/>
  <c r="R50" i="9" s="1"/>
  <c r="M15" i="9"/>
  <c r="A15" i="9"/>
  <c r="R14" i="9"/>
  <c r="N14" i="9"/>
  <c r="M14" i="9"/>
  <c r="J14" i="9"/>
  <c r="I14" i="9"/>
  <c r="E9" i="9"/>
  <c r="G34" i="8"/>
  <c r="C34" i="8"/>
  <c r="E33" i="8"/>
  <c r="D33" i="8"/>
  <c r="G29" i="8"/>
  <c r="C29" i="8"/>
  <c r="H28" i="8"/>
  <c r="I28" i="8" s="1"/>
  <c r="D28" i="8"/>
  <c r="E28" i="8" s="1"/>
  <c r="E29" i="8" s="1"/>
  <c r="I27" i="8"/>
  <c r="E27" i="8"/>
  <c r="G24" i="8"/>
  <c r="C24" i="8"/>
  <c r="I23" i="8"/>
  <c r="H23" i="8"/>
  <c r="G19" i="8"/>
  <c r="C19" i="8"/>
  <c r="D18" i="8"/>
  <c r="I17" i="8"/>
  <c r="H17" i="8"/>
  <c r="E17" i="8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H12" i="8"/>
  <c r="H11" i="8"/>
  <c r="I9" i="8"/>
  <c r="D29" i="7"/>
  <c r="C29" i="7"/>
  <c r="K27" i="7"/>
  <c r="I27" i="7"/>
  <c r="E27" i="7"/>
  <c r="G27" i="7" s="1"/>
  <c r="I24" i="7"/>
  <c r="K24" i="7" s="1"/>
  <c r="G24" i="7"/>
  <c r="E24" i="7"/>
  <c r="K21" i="7"/>
  <c r="I21" i="7"/>
  <c r="E21" i="7"/>
  <c r="G21" i="7" s="1"/>
  <c r="J18" i="7"/>
  <c r="I18" i="7"/>
  <c r="E18" i="7"/>
  <c r="E29" i="7" s="1"/>
  <c r="J14" i="7"/>
  <c r="J13" i="7"/>
  <c r="K10" i="7"/>
  <c r="H73" i="6"/>
  <c r="D73" i="6"/>
  <c r="E69" i="6"/>
  <c r="F69" i="6" s="1"/>
  <c r="H66" i="6"/>
  <c r="D66" i="6"/>
  <c r="I62" i="6"/>
  <c r="J62" i="6" s="1"/>
  <c r="H59" i="6"/>
  <c r="I55" i="6"/>
  <c r="H52" i="6"/>
  <c r="D52" i="6"/>
  <c r="J51" i="6"/>
  <c r="J50" i="6"/>
  <c r="J49" i="6"/>
  <c r="J48" i="6"/>
  <c r="F48" i="6"/>
  <c r="E48" i="6"/>
  <c r="H43" i="6"/>
  <c r="D43" i="6"/>
  <c r="F39" i="6"/>
  <c r="H36" i="6"/>
  <c r="I35" i="6"/>
  <c r="I65" i="6" s="1"/>
  <c r="J65" i="6" s="1"/>
  <c r="J35" i="6"/>
  <c r="E33" i="6"/>
  <c r="J32" i="6"/>
  <c r="E34" i="6"/>
  <c r="H29" i="6"/>
  <c r="D29" i="6"/>
  <c r="H22" i="6"/>
  <c r="E21" i="6"/>
  <c r="F21" i="6" s="1"/>
  <c r="I20" i="6"/>
  <c r="I50" i="6" s="1"/>
  <c r="E20" i="6"/>
  <c r="E50" i="6" s="1"/>
  <c r="F50" i="6" s="1"/>
  <c r="D22" i="6"/>
  <c r="E19" i="6"/>
  <c r="I18" i="6"/>
  <c r="F18" i="6"/>
  <c r="I13" i="6"/>
  <c r="I12" i="6"/>
  <c r="J10" i="6"/>
  <c r="H33" i="5"/>
  <c r="D33" i="5"/>
  <c r="D35" i="5" s="1"/>
  <c r="J31" i="5"/>
  <c r="J33" i="5" s="1"/>
  <c r="F31" i="5"/>
  <c r="F33" i="5" s="1"/>
  <c r="H28" i="5"/>
  <c r="H35" i="5" s="1"/>
  <c r="D28" i="5"/>
  <c r="J26" i="5"/>
  <c r="J28" i="5" s="1"/>
  <c r="F26" i="5"/>
  <c r="F28" i="5" s="1"/>
  <c r="H23" i="5"/>
  <c r="D23" i="5"/>
  <c r="J21" i="5"/>
  <c r="J23" i="5" s="1"/>
  <c r="F21" i="5"/>
  <c r="F23" i="5" s="1"/>
  <c r="H18" i="5"/>
  <c r="D18" i="5"/>
  <c r="I16" i="5"/>
  <c r="J16" i="5" s="1"/>
  <c r="J18" i="5" s="1"/>
  <c r="F16" i="5"/>
  <c r="F18" i="5" s="1"/>
  <c r="J10" i="5"/>
  <c r="F20" i="4"/>
  <c r="D20" i="4"/>
  <c r="J18" i="4"/>
  <c r="F18" i="4"/>
  <c r="J16" i="4"/>
  <c r="J20" i="4" s="1"/>
  <c r="H16" i="4"/>
  <c r="H20" i="4" s="1"/>
  <c r="F16" i="4"/>
  <c r="J10" i="4"/>
  <c r="F37" i="3"/>
  <c r="D37" i="3"/>
  <c r="F36" i="3"/>
  <c r="F35" i="3"/>
  <c r="F34" i="3"/>
  <c r="F33" i="3"/>
  <c r="F32" i="3"/>
  <c r="F31" i="3"/>
  <c r="F30" i="3"/>
  <c r="F29" i="3"/>
  <c r="A29" i="3"/>
  <c r="A30" i="3" s="1"/>
  <c r="A31" i="3" s="1"/>
  <c r="A32" i="3" s="1"/>
  <c r="A33" i="3" s="1"/>
  <c r="A34" i="3" s="1"/>
  <c r="A35" i="3" s="1"/>
  <c r="A36" i="3" s="1"/>
  <c r="F28" i="3"/>
  <c r="D24" i="3"/>
  <c r="F24" i="3" s="1"/>
  <c r="F23" i="3"/>
  <c r="F22" i="3"/>
  <c r="F21" i="3"/>
  <c r="F20" i="3"/>
  <c r="A20" i="3"/>
  <c r="A21" i="3" s="1"/>
  <c r="A22" i="3" s="1"/>
  <c r="A23" i="3" s="1"/>
  <c r="F19" i="3"/>
  <c r="F18" i="3"/>
  <c r="A18" i="3"/>
  <c r="A19" i="3" s="1"/>
  <c r="F17" i="3"/>
  <c r="F16" i="3"/>
  <c r="A16" i="3"/>
  <c r="A17" i="3" s="1"/>
  <c r="F15" i="3"/>
  <c r="F9" i="3"/>
  <c r="F161" i="2"/>
  <c r="D161" i="2"/>
  <c r="F160" i="2"/>
  <c r="D160" i="2"/>
  <c r="D159" i="2"/>
  <c r="F159" i="2" s="1"/>
  <c r="D158" i="2"/>
  <c r="F158" i="2" s="1"/>
  <c r="F157" i="2"/>
  <c r="D157" i="2"/>
  <c r="F156" i="2"/>
  <c r="D156" i="2"/>
  <c r="D155" i="2"/>
  <c r="F155" i="2" s="1"/>
  <c r="D154" i="2"/>
  <c r="F154" i="2" s="1"/>
  <c r="F153" i="2"/>
  <c r="D153" i="2"/>
  <c r="F152" i="2"/>
  <c r="D152" i="2"/>
  <c r="D151" i="2"/>
  <c r="F151" i="2" s="1"/>
  <c r="F150" i="2"/>
  <c r="D150" i="2"/>
  <c r="F149" i="2"/>
  <c r="D149" i="2"/>
  <c r="F148" i="2"/>
  <c r="D148" i="2"/>
  <c r="D147" i="2"/>
  <c r="F147" i="2" s="1"/>
  <c r="F146" i="2"/>
  <c r="D146" i="2"/>
  <c r="F145" i="2"/>
  <c r="D145" i="2"/>
  <c r="F144" i="2"/>
  <c r="D144" i="2"/>
  <c r="D143" i="2"/>
  <c r="F143" i="2" s="1"/>
  <c r="F142" i="2"/>
  <c r="D142" i="2"/>
  <c r="F141" i="2"/>
  <c r="D141" i="2"/>
  <c r="F140" i="2"/>
  <c r="D140" i="2"/>
  <c r="D139" i="2"/>
  <c r="F139" i="2" s="1"/>
  <c r="F138" i="2"/>
  <c r="D138" i="2"/>
  <c r="F137" i="2"/>
  <c r="D137" i="2"/>
  <c r="F136" i="2"/>
  <c r="D136" i="2"/>
  <c r="D135" i="2"/>
  <c r="F135" i="2" s="1"/>
  <c r="F134" i="2"/>
  <c r="D134" i="2"/>
  <c r="D133" i="2"/>
  <c r="F133" i="2" s="1"/>
  <c r="F132" i="2"/>
  <c r="D132" i="2"/>
  <c r="D131" i="2"/>
  <c r="F131" i="2" s="1"/>
  <c r="F130" i="2"/>
  <c r="D130" i="2"/>
  <c r="F129" i="2"/>
  <c r="D129" i="2"/>
  <c r="F128" i="2"/>
  <c r="D128" i="2"/>
  <c r="D127" i="2"/>
  <c r="F127" i="2" s="1"/>
  <c r="F126" i="2"/>
  <c r="D126" i="2"/>
  <c r="F125" i="2"/>
  <c r="D125" i="2"/>
  <c r="F124" i="2"/>
  <c r="D124" i="2"/>
  <c r="D123" i="2"/>
  <c r="F123" i="2" s="1"/>
  <c r="F122" i="2"/>
  <c r="D122" i="2"/>
  <c r="F121" i="2"/>
  <c r="D121" i="2"/>
  <c r="F120" i="2"/>
  <c r="D120" i="2"/>
  <c r="D119" i="2"/>
  <c r="F119" i="2" s="1"/>
  <c r="F118" i="2"/>
  <c r="D118" i="2"/>
  <c r="F117" i="2"/>
  <c r="D117" i="2"/>
  <c r="F116" i="2"/>
  <c r="D116" i="2"/>
  <c r="D115" i="2"/>
  <c r="F115" i="2" s="1"/>
  <c r="F114" i="2"/>
  <c r="D114" i="2"/>
  <c r="A114" i="2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F113" i="2"/>
  <c r="D113" i="2"/>
  <c r="D112" i="2"/>
  <c r="F112" i="2" s="1"/>
  <c r="F111" i="2"/>
  <c r="D111" i="2"/>
  <c r="A111" i="2"/>
  <c r="A112" i="2" s="1"/>
  <c r="F110" i="2"/>
  <c r="D110" i="2"/>
  <c r="F109" i="2"/>
  <c r="D109" i="2"/>
  <c r="A109" i="2"/>
  <c r="A110" i="2" s="1"/>
  <c r="D108" i="2"/>
  <c r="F108" i="2" s="1"/>
  <c r="D107" i="2"/>
  <c r="F107" i="2" s="1"/>
  <c r="F106" i="2"/>
  <c r="D106" i="2"/>
  <c r="D105" i="2"/>
  <c r="F105" i="2" s="1"/>
  <c r="F104" i="2"/>
  <c r="D104" i="2"/>
  <c r="D103" i="2"/>
  <c r="F103" i="2" s="1"/>
  <c r="F102" i="2"/>
  <c r="D102" i="2"/>
  <c r="D101" i="2"/>
  <c r="F101" i="2" s="1"/>
  <c r="F100" i="2"/>
  <c r="D100" i="2"/>
  <c r="A100" i="2"/>
  <c r="A101" i="2" s="1"/>
  <c r="A102" i="2" s="1"/>
  <c r="A103" i="2" s="1"/>
  <c r="A104" i="2" s="1"/>
  <c r="A105" i="2" s="1"/>
  <c r="A106" i="2" s="1"/>
  <c r="A107" i="2" s="1"/>
  <c r="D99" i="2"/>
  <c r="F99" i="2" s="1"/>
  <c r="F98" i="2"/>
  <c r="D98" i="2"/>
  <c r="D97" i="2"/>
  <c r="F97" i="2" s="1"/>
  <c r="F96" i="2"/>
  <c r="D96" i="2"/>
  <c r="A96" i="2"/>
  <c r="A97" i="2" s="1"/>
  <c r="A98" i="2" s="1"/>
  <c r="A99" i="2" s="1"/>
  <c r="D95" i="2"/>
  <c r="F95" i="2" s="1"/>
  <c r="F94" i="2"/>
  <c r="D94" i="2"/>
  <c r="D93" i="2"/>
  <c r="F93" i="2" s="1"/>
  <c r="F92" i="2"/>
  <c r="D92" i="2"/>
  <c r="A92" i="2"/>
  <c r="A93" i="2" s="1"/>
  <c r="A94" i="2" s="1"/>
  <c r="A95" i="2" s="1"/>
  <c r="D91" i="2"/>
  <c r="F91" i="2" s="1"/>
  <c r="D87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F15" i="2"/>
  <c r="F87" i="2" s="1"/>
  <c r="F163" i="2" l="1"/>
  <c r="F35" i="5"/>
  <c r="D163" i="2"/>
  <c r="F34" i="6"/>
  <c r="E64" i="6"/>
  <c r="F64" i="6" s="1"/>
  <c r="I69" i="6"/>
  <c r="J69" i="6" s="1"/>
  <c r="J39" i="6"/>
  <c r="I39" i="10"/>
  <c r="G41" i="10"/>
  <c r="G43" i="10" s="1"/>
  <c r="E49" i="6"/>
  <c r="F19" i="6"/>
  <c r="F20" i="6"/>
  <c r="I21" i="6"/>
  <c r="I28" i="6"/>
  <c r="J25" i="6"/>
  <c r="I27" i="6"/>
  <c r="E63" i="6"/>
  <c r="F63" i="6" s="1"/>
  <c r="F33" i="6"/>
  <c r="I40" i="6"/>
  <c r="D23" i="8"/>
  <c r="E23" i="8" s="1"/>
  <c r="E22" i="8"/>
  <c r="Q16" i="9"/>
  <c r="I17" i="9"/>
  <c r="E39" i="10"/>
  <c r="H39" i="10"/>
  <c r="J18" i="6"/>
  <c r="I48" i="6"/>
  <c r="E28" i="6"/>
  <c r="F25" i="6"/>
  <c r="E55" i="6"/>
  <c r="J35" i="5"/>
  <c r="I19" i="6"/>
  <c r="J20" i="6"/>
  <c r="E26" i="6"/>
  <c r="I41" i="6"/>
  <c r="J52" i="6"/>
  <c r="E51" i="6"/>
  <c r="F51" i="6" s="1"/>
  <c r="D59" i="6"/>
  <c r="F55" i="6"/>
  <c r="K18" i="7"/>
  <c r="K29" i="7" s="1"/>
  <c r="I29" i="7"/>
  <c r="R16" i="9"/>
  <c r="H19" i="10"/>
  <c r="I19" i="10" s="1"/>
  <c r="E19" i="10"/>
  <c r="E32" i="10"/>
  <c r="H32" i="10"/>
  <c r="I32" i="10" s="1"/>
  <c r="E27" i="6"/>
  <c r="H18" i="8"/>
  <c r="I18" i="8" s="1"/>
  <c r="I19" i="8" s="1"/>
  <c r="E18" i="8"/>
  <c r="E19" i="8" s="1"/>
  <c r="I26" i="6"/>
  <c r="E62" i="6"/>
  <c r="F62" i="6" s="1"/>
  <c r="F66" i="6" s="1"/>
  <c r="E35" i="6"/>
  <c r="E65" i="6" s="1"/>
  <c r="F65" i="6" s="1"/>
  <c r="F32" i="6"/>
  <c r="F36" i="6" s="1"/>
  <c r="D36" i="6"/>
  <c r="F35" i="6"/>
  <c r="I42" i="6"/>
  <c r="F49" i="6"/>
  <c r="F52" i="6" s="1"/>
  <c r="J55" i="6"/>
  <c r="I29" i="8"/>
  <c r="H33" i="8"/>
  <c r="I33" i="8" s="1"/>
  <c r="I32" i="8"/>
  <c r="J27" i="9"/>
  <c r="F30" i="13"/>
  <c r="E31" i="13"/>
  <c r="F31" i="13" s="1"/>
  <c r="N17" i="9"/>
  <c r="N18" i="9"/>
  <c r="R30" i="9" s="1"/>
  <c r="N20" i="9"/>
  <c r="R32" i="9" s="1"/>
  <c r="N23" i="9"/>
  <c r="R35" i="9" s="1"/>
  <c r="N31" i="9"/>
  <c r="R41" i="9" s="1"/>
  <c r="N35" i="9"/>
  <c r="R45" i="9" s="1"/>
  <c r="I20" i="10"/>
  <c r="D24" i="10"/>
  <c r="E24" i="10" s="1"/>
  <c r="G24" i="11"/>
  <c r="E28" i="13"/>
  <c r="F28" i="13" s="1"/>
  <c r="F27" i="13"/>
  <c r="F39" i="13" s="1"/>
  <c r="I33" i="6"/>
  <c r="I34" i="6"/>
  <c r="E40" i="6"/>
  <c r="E41" i="6"/>
  <c r="E42" i="6"/>
  <c r="N16" i="9"/>
  <c r="N27" i="9" s="1"/>
  <c r="N21" i="9"/>
  <c r="R33" i="9" s="1"/>
  <c r="R29" i="9"/>
  <c r="N34" i="9"/>
  <c r="R44" i="9" s="1"/>
  <c r="N38" i="9"/>
  <c r="R48" i="9" s="1"/>
  <c r="F23" i="13"/>
  <c r="G18" i="7"/>
  <c r="G29" i="7" s="1"/>
  <c r="I22" i="8"/>
  <c r="I24" i="8" s="1"/>
  <c r="E32" i="8"/>
  <c r="E34" i="8" s="1"/>
  <c r="Q14" i="9"/>
  <c r="N54" i="9"/>
  <c r="R64" i="9" s="1"/>
  <c r="N52" i="9"/>
  <c r="R62" i="9" s="1"/>
  <c r="N50" i="9"/>
  <c r="R60" i="9" s="1"/>
  <c r="N48" i="9"/>
  <c r="R58" i="9" s="1"/>
  <c r="N46" i="9"/>
  <c r="R56" i="9" s="1"/>
  <c r="N44" i="9"/>
  <c r="R54" i="9" s="1"/>
  <c r="N42" i="9"/>
  <c r="R52" i="9" s="1"/>
  <c r="N39" i="9"/>
  <c r="R49" i="9" s="1"/>
  <c r="N26" i="9"/>
  <c r="R38" i="9" s="1"/>
  <c r="N22" i="9"/>
  <c r="R34" i="9" s="1"/>
  <c r="N19" i="9"/>
  <c r="R31" i="9" s="1"/>
  <c r="N24" i="9"/>
  <c r="R36" i="9" s="1"/>
  <c r="R28" i="9"/>
  <c r="R39" i="9" s="1"/>
  <c r="N33" i="9"/>
  <c r="R43" i="9" s="1"/>
  <c r="N37" i="9"/>
  <c r="R47" i="9" s="1"/>
  <c r="E20" i="10"/>
  <c r="D26" i="10"/>
  <c r="E26" i="10" s="1"/>
  <c r="E23" i="10"/>
  <c r="I24" i="11"/>
  <c r="F19" i="14"/>
  <c r="D31" i="10"/>
  <c r="H24" i="10"/>
  <c r="I24" i="10" s="1"/>
  <c r="D38" i="10"/>
  <c r="I23" i="10"/>
  <c r="H25" i="10"/>
  <c r="I25" i="10" s="1"/>
  <c r="I72" i="6" l="1"/>
  <c r="J72" i="6" s="1"/>
  <c r="J42" i="6"/>
  <c r="E56" i="6"/>
  <c r="F56" i="6" s="1"/>
  <c r="F26" i="6"/>
  <c r="F29" i="6" s="1"/>
  <c r="H31" i="10"/>
  <c r="I31" i="10" s="1"/>
  <c r="I34" i="10" s="1"/>
  <c r="E31" i="10"/>
  <c r="E34" i="10" s="1"/>
  <c r="E27" i="10"/>
  <c r="F40" i="6"/>
  <c r="F43" i="6" s="1"/>
  <c r="E70" i="6"/>
  <c r="F70" i="6" s="1"/>
  <c r="I70" i="6"/>
  <c r="J70" i="6" s="1"/>
  <c r="J40" i="6"/>
  <c r="F22" i="6"/>
  <c r="I18" i="9"/>
  <c r="Q17" i="9"/>
  <c r="I27" i="10"/>
  <c r="J34" i="6"/>
  <c r="I64" i="6"/>
  <c r="J64" i="6" s="1"/>
  <c r="M16" i="9"/>
  <c r="J19" i="6"/>
  <c r="J22" i="6" s="1"/>
  <c r="I49" i="6"/>
  <c r="J28" i="6"/>
  <c r="I58" i="6"/>
  <c r="J58" i="6" s="1"/>
  <c r="F41" i="13"/>
  <c r="F41" i="6"/>
  <c r="E71" i="6"/>
  <c r="F71" i="6" s="1"/>
  <c r="J27" i="6"/>
  <c r="I57" i="6"/>
  <c r="J57" i="6" s="1"/>
  <c r="E38" i="10"/>
  <c r="E41" i="10" s="1"/>
  <c r="E43" i="10" s="1"/>
  <c r="H38" i="10"/>
  <c r="I38" i="10" s="1"/>
  <c r="I41" i="10" s="1"/>
  <c r="I43" i="10" s="1"/>
  <c r="F42" i="6"/>
  <c r="E72" i="6"/>
  <c r="F72" i="6" s="1"/>
  <c r="J33" i="6"/>
  <c r="J36" i="6" s="1"/>
  <c r="I63" i="6"/>
  <c r="J63" i="6" s="1"/>
  <c r="I34" i="8"/>
  <c r="I56" i="6"/>
  <c r="J56" i="6" s="1"/>
  <c r="J59" i="6" s="1"/>
  <c r="J26" i="6"/>
  <c r="J29" i="6" s="1"/>
  <c r="F27" i="6"/>
  <c r="E57" i="6"/>
  <c r="F57" i="6" s="1"/>
  <c r="F59" i="6"/>
  <c r="I71" i="6"/>
  <c r="J71" i="6" s="1"/>
  <c r="J73" i="6" s="1"/>
  <c r="J41" i="6"/>
  <c r="E58" i="6"/>
  <c r="F58" i="6" s="1"/>
  <c r="F28" i="6"/>
  <c r="E24" i="8"/>
  <c r="I51" i="6"/>
  <c r="J21" i="6"/>
  <c r="J43" i="6"/>
  <c r="I19" i="9" l="1"/>
  <c r="Q18" i="9"/>
  <c r="J66" i="6"/>
  <c r="M17" i="9"/>
  <c r="M18" i="9" s="1"/>
  <c r="M19" i="9" s="1"/>
  <c r="M20" i="9" s="1"/>
  <c r="M21" i="9" s="1"/>
  <c r="M22" i="9" s="1"/>
  <c r="M23" i="9" s="1"/>
  <c r="M24" i="9" s="1"/>
  <c r="M25" i="9" s="1"/>
  <c r="M26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F73" i="6"/>
  <c r="M27" i="9" l="1"/>
  <c r="Q53" i="9"/>
  <c r="M44" i="9"/>
  <c r="Q19" i="9"/>
  <c r="I20" i="9"/>
  <c r="Q54" i="9" l="1"/>
  <c r="M45" i="9"/>
  <c r="Q20" i="9"/>
  <c r="I21" i="9"/>
  <c r="Q21" i="9" l="1"/>
  <c r="I22" i="9"/>
  <c r="Q55" i="9"/>
  <c r="M46" i="9"/>
  <c r="Q56" i="9" l="1"/>
  <c r="M47" i="9"/>
  <c r="I23" i="9"/>
  <c r="Q22" i="9"/>
  <c r="Q23" i="9" l="1"/>
  <c r="I24" i="9"/>
  <c r="Q57" i="9"/>
  <c r="M48" i="9"/>
  <c r="Q58" i="9" l="1"/>
  <c r="M49" i="9"/>
  <c r="I25" i="9"/>
  <c r="Q24" i="9"/>
  <c r="I26" i="9" l="1"/>
  <c r="Q25" i="9"/>
  <c r="Q59" i="9"/>
  <c r="M50" i="9"/>
  <c r="Q60" i="9" l="1"/>
  <c r="M51" i="9"/>
  <c r="I31" i="9"/>
  <c r="Q26" i="9"/>
  <c r="I27" i="9"/>
  <c r="I32" i="9" l="1"/>
  <c r="Q27" i="9"/>
  <c r="Q61" i="9"/>
  <c r="M52" i="9"/>
  <c r="I33" i="9" l="1"/>
  <c r="Q28" i="9"/>
  <c r="Q62" i="9"/>
  <c r="M53" i="9"/>
  <c r="Q63" i="9" l="1"/>
  <c r="M54" i="9"/>
  <c r="Q64" i="9" s="1"/>
  <c r="I34" i="9"/>
  <c r="Q29" i="9"/>
  <c r="I35" i="9" l="1"/>
  <c r="Q30" i="9"/>
  <c r="Q31" i="9" l="1"/>
  <c r="I36" i="9"/>
  <c r="I37" i="9" l="1"/>
  <c r="Q32" i="9"/>
  <c r="Q33" i="9" l="1"/>
  <c r="I38" i="9"/>
  <c r="I39" i="9" l="1"/>
  <c r="Q34" i="9"/>
  <c r="Q35" i="9" l="1"/>
  <c r="I40" i="9"/>
  <c r="I41" i="9" l="1"/>
  <c r="Q36" i="9"/>
  <c r="I42" i="9" l="1"/>
  <c r="Q37" i="9"/>
  <c r="I43" i="9" l="1"/>
  <c r="Q38" i="9"/>
  <c r="Q39" i="9" s="1"/>
  <c r="I44" i="9" l="1"/>
  <c r="Q41" i="9"/>
  <c r="Q42" i="9" l="1"/>
  <c r="I45" i="9"/>
  <c r="I46" i="9" l="1"/>
  <c r="Q43" i="9"/>
  <c r="Q44" i="9" l="1"/>
  <c r="I47" i="9"/>
  <c r="I48" i="9" l="1"/>
  <c r="Q45" i="9"/>
  <c r="Q46" i="9" l="1"/>
  <c r="I49" i="9"/>
  <c r="I50" i="9" l="1"/>
  <c r="Q47" i="9"/>
  <c r="Q48" i="9" l="1"/>
  <c r="I51" i="9"/>
  <c r="I52" i="9" l="1"/>
  <c r="Q49" i="9"/>
  <c r="Q50" i="9" l="1"/>
  <c r="I53" i="9"/>
  <c r="I54" i="9" l="1"/>
  <c r="Q52" i="9" s="1"/>
  <c r="Q51" i="9"/>
</calcChain>
</file>

<file path=xl/sharedStrings.xml><?xml version="1.0" encoding="utf-8"?>
<sst xmlns="http://schemas.openxmlformats.org/spreadsheetml/2006/main" count="889" uniqueCount="287">
  <si>
    <t>FR 16(8)(f)                 SCHEDULE F</t>
  </si>
  <si>
    <t>Schedule</t>
  </si>
  <si>
    <t>Pages</t>
  </si>
  <si>
    <t>Description</t>
  </si>
  <si>
    <t>F-1</t>
  </si>
  <si>
    <t>Social and Service Club Dues</t>
  </si>
  <si>
    <t>F-2.1</t>
  </si>
  <si>
    <t>Charitable Contributions</t>
  </si>
  <si>
    <t>F-2.2</t>
  </si>
  <si>
    <t>Initiation Fees/Country Club Expenses</t>
  </si>
  <si>
    <t>F-2.3</t>
  </si>
  <si>
    <t>Employee Party, Outing and Gift Expenses</t>
  </si>
  <si>
    <t>F-3</t>
  </si>
  <si>
    <t>Sales and Advertising Expenses</t>
  </si>
  <si>
    <t>F-4</t>
  </si>
  <si>
    <t>Advertising</t>
  </si>
  <si>
    <t>F-5</t>
  </si>
  <si>
    <t>Professional Service Expenses</t>
  </si>
  <si>
    <t>F-6</t>
  </si>
  <si>
    <t>Projected Rate Case Expense</t>
  </si>
  <si>
    <t>F-7</t>
  </si>
  <si>
    <t>Civic, Political and Related Activities</t>
  </si>
  <si>
    <t>F-8</t>
  </si>
  <si>
    <t>Expense Reports</t>
  </si>
  <si>
    <t>F-9</t>
  </si>
  <si>
    <t>Leases</t>
  </si>
  <si>
    <t>F-10</t>
  </si>
  <si>
    <t>Incentive Compensation Expense</t>
  </si>
  <si>
    <t>SOCIAL and Service CLUB DUES</t>
  </si>
  <si>
    <t>Data:___X___Base Period___X____Forecasted Period</t>
  </si>
  <si>
    <t>FR 16(8)(f)</t>
  </si>
  <si>
    <t>Type of Filing:___X____Original________Updated________Revised</t>
  </si>
  <si>
    <t>Schedule F-1</t>
  </si>
  <si>
    <t>Workpaper Reference No(s).</t>
  </si>
  <si>
    <t>Witness: Waller</t>
  </si>
  <si>
    <t>Line</t>
  </si>
  <si>
    <t>Total</t>
  </si>
  <si>
    <t>No.</t>
  </si>
  <si>
    <t>Account No.</t>
  </si>
  <si>
    <t>Social Organization/Service Club</t>
  </si>
  <si>
    <t>Utility</t>
  </si>
  <si>
    <t>Jurisdictional %</t>
  </si>
  <si>
    <t>Jurisdiction</t>
  </si>
  <si>
    <t>BASE PERIOD</t>
  </si>
  <si>
    <t>Various</t>
  </si>
  <si>
    <t>AGA</t>
  </si>
  <si>
    <t>100%</t>
  </si>
  <si>
    <t>MCLEAN COUNTY CHAMBER OF COMMERCE</t>
  </si>
  <si>
    <t>LAKE BARKLEY CHAMBER OF COMMERCE</t>
  </si>
  <si>
    <t>LEADERSHIP KENTUCKY FOUNDATION INC.</t>
  </si>
  <si>
    <t>LAKE NEWS</t>
  </si>
  <si>
    <t>NACE INTERNATIONAL</t>
  </si>
  <si>
    <t>PENNYRILE BOARD OF REALTORS</t>
  </si>
  <si>
    <t>KENTUCKY COUNTY JUDGE EXECUTIVE ASSOCIATION</t>
  </si>
  <si>
    <t>CAMPBELLSVILLE / TAYLOR COUNTY CHAMBER OF COMMERCE</t>
  </si>
  <si>
    <t>PRINCETON / CALDWELL COUNTY CHAMBER OF COMMERCE</t>
  </si>
  <si>
    <t>GLASGOW/BARREN COUNTY CHAMBER OF COMMERCE</t>
  </si>
  <si>
    <t>CAVE CITY CHAMBER OF COMMERCE</t>
  </si>
  <si>
    <t>HOPKINSVILLE CHRISTIAN AND TODD COUNTY ASSN OF REALTORS</t>
  </si>
  <si>
    <t>HOME BUILDERS ASSOCIATION OF OWENSBORO</t>
  </si>
  <si>
    <t>TRIGG COUNTY CHAMBER OF COMMERCE</t>
  </si>
  <si>
    <t>KENTUCKY GAS ASSOCIATION</t>
  </si>
  <si>
    <t>BUILDING INDUSTRY ASSOCIATION OF GREATER LOUISVILLE</t>
  </si>
  <si>
    <t>OHIO COUNTY CHAMBER OF COMMERCE</t>
  </si>
  <si>
    <t>PADUCAH AREA CHAMBER OF COMMERCE</t>
  </si>
  <si>
    <t>GREATER OWENSBORO ECONOMIC DEVELOPMENT CORP</t>
  </si>
  <si>
    <t>KENTUCKY CHAMBER OF COMMERCE</t>
  </si>
  <si>
    <t>MARION COUNTY CHAMBER OF COMMERCE</t>
  </si>
  <si>
    <t>GREATER BRECKINRIDGE COUNTY CHAMBER OF COMMERCE</t>
  </si>
  <si>
    <t>GREATER OWENSBORO CHAMBER OF COMMERCE</t>
  </si>
  <si>
    <t>HOPKINS COUNTY HOME BUILDERS ASSOCIATION</t>
  </si>
  <si>
    <t>ANDERSON COUNTY CHAMBER OF COMMERCE</t>
  </si>
  <si>
    <t xml:space="preserve"> </t>
  </si>
  <si>
    <t>GREENSBURG / GREEN COUNTY CHAMBER OF COMMERCE</t>
  </si>
  <si>
    <t>MAYFIELD /GRAVES COUNTY CHAMBER OF COMMERCE</t>
  </si>
  <si>
    <t>KENTUCKY ASSOCIATION OF MASTER CONTRACTORS INC</t>
  </si>
  <si>
    <t>GREATER MUHLENBERG CHAMBER OF COMMERCE</t>
  </si>
  <si>
    <t>SHELBY COUNTY CHAMBER OF COMMERCE</t>
  </si>
  <si>
    <t>ECONOMIC DEVELOPMENT COUNCIL</t>
  </si>
  <si>
    <t>CHRISTIAN COUNTY CHAMBER OF COMMERCE</t>
  </si>
  <si>
    <t>MAD HOP CO BOARD OF REALTORS</t>
  </si>
  <si>
    <t>KENTUCKY RESTAURANT ASSOCIATION</t>
  </si>
  <si>
    <t>BOWLING GREEN AREA CHAMBER OF COMMERCE</t>
  </si>
  <si>
    <t>HOPKINS COUNTY REGIONAL CHAMBER OF COMMERCE</t>
  </si>
  <si>
    <t>REALTOR ASSOCIATION OF SOUTHERN KENTUCKY</t>
  </si>
  <si>
    <t>HOME BUILDERS ASSOCIATION</t>
  </si>
  <si>
    <t>DANVILLE BOYLE COUNTY CHAMBER OF COMMERCE</t>
  </si>
  <si>
    <t>GREATER OWENSBORO REALTOR ASSOCIATION</t>
  </si>
  <si>
    <t>KENTUCKY LAKE CHAMBER OF COMMERCE</t>
  </si>
  <si>
    <t>GRAND RIVERS CHAMBER OF COMMERCE</t>
  </si>
  <si>
    <t>CADIZ ROTARY CLUB</t>
  </si>
  <si>
    <t>DAWSON SPRINGS CHAMBER OF COMMERCE</t>
  </si>
  <si>
    <t>OWENSBORO ASSN OF PLUMBING HEATING AND COOLING CONTRACTORS INC</t>
  </si>
  <si>
    <t>FRANKLIN-SIMPSON CHAMBER OF COMMERCE</t>
  </si>
  <si>
    <t>PADUCAH BOARD OF REALTORS INC</t>
  </si>
  <si>
    <t>AMERICAN SOCIETY OF MECHANICAL ENGINEERS</t>
  </si>
  <si>
    <t>OKLAHOMA ACCOUNTANCY BOARD</t>
  </si>
  <si>
    <t>TENNESSEE PROFESSIONAL ENGINEER (LICENSE RENEWAL)</t>
  </si>
  <si>
    <t>SAM'S CLUB</t>
  </si>
  <si>
    <t>KENTUCKY STATE TREASURER (NOTARY RENEWAL)</t>
  </si>
  <si>
    <t>CITY OF STANFORD, KY (BUSINESS LICENSE)</t>
  </si>
  <si>
    <t>WARREN COUNTY CLERKS OFFICE</t>
  </si>
  <si>
    <t>NATIONAL SOCIETY OF PROFESSIONAL  ENGINEERS</t>
  </si>
  <si>
    <t xml:space="preserve">TNTAP </t>
  </si>
  <si>
    <t>KENTUCKY OIL AND GAS ASSOCIATION</t>
  </si>
  <si>
    <t>LOGAN COUNTY HOME BUILDERS</t>
  </si>
  <si>
    <t>LINCOLN COUNTY CHAMBER OF COMMERCE</t>
  </si>
  <si>
    <t>SOCIETY FOR MARKETING PROFESSIONAL SERVICES</t>
  </si>
  <si>
    <t>CRITTENDEN COUNTY ECONOMIC DEVELOPMENT</t>
  </si>
  <si>
    <t>GARRARD COUNTY CHAMBER OF COMMERCE</t>
  </si>
  <si>
    <t>HART COUNTY CHAMBER OF COMMERCE</t>
  </si>
  <si>
    <t>SOUTH WESTERN KENTUCKY ECONOMIC DEVELOPMENT COUNCIL</t>
  </si>
  <si>
    <t>Total Base Period</t>
  </si>
  <si>
    <t>TEST PERIOD</t>
  </si>
  <si>
    <t>Total Forecasted Period</t>
  </si>
  <si>
    <t>Data Source:</t>
  </si>
  <si>
    <t>Schedule F-1.xlsx</t>
  </si>
  <si>
    <t>CHARITABLE CONTRIBUTIONS</t>
  </si>
  <si>
    <t>Schedule F-2.1</t>
  </si>
  <si>
    <t>Charitable Organization  *</t>
  </si>
  <si>
    <t>Education</t>
  </si>
  <si>
    <t>United Way Agencies</t>
  </si>
  <si>
    <t>Health</t>
  </si>
  <si>
    <t>Museums &amp; Arts</t>
  </si>
  <si>
    <t>Youth Clubs &amp; Centers</t>
  </si>
  <si>
    <t>Community Welfare</t>
  </si>
  <si>
    <t>American Red Cross</t>
  </si>
  <si>
    <t>Salvation Army</t>
  </si>
  <si>
    <t>Heat Help Assistance Programs</t>
  </si>
  <si>
    <t>Note:  These items are not included in O&amp;M and therefore not part of revenue requirements.</t>
  </si>
  <si>
    <t>Schedule F 2 1.xls</t>
  </si>
  <si>
    <t>INITIATION FEES/COUNTRY CLUB Expenses  *</t>
  </si>
  <si>
    <t>Data:___x___Base Period___x___Forecasted Period</t>
  </si>
  <si>
    <t>Schedule F-2.2</t>
  </si>
  <si>
    <t>Base Period</t>
  </si>
  <si>
    <t>Forecasted Period</t>
  </si>
  <si>
    <t>Payee</t>
  </si>
  <si>
    <t>Organization</t>
  </si>
  <si>
    <t>Owensboro Country Club</t>
  </si>
  <si>
    <t>( dues )</t>
  </si>
  <si>
    <t>OCC - Expenses</t>
  </si>
  <si>
    <t xml:space="preserve">   Total</t>
  </si>
  <si>
    <t>NOTE:  Country Club dues will be excluded from O &amp; M and therefore, excluded from the revenue requirements. A/C 870.</t>
  </si>
  <si>
    <t>NOTE:  There are no OCC expenses for the Base Period</t>
  </si>
  <si>
    <t>F 2 2 Owensboro Country Club Expenses.xls</t>
  </si>
  <si>
    <t>Employee PARTY, OUTING, and GIFT EXP.</t>
  </si>
  <si>
    <t>Data:___x___Base Period___X___Forecasted Period</t>
  </si>
  <si>
    <t>Type of Filing:___X____Original_______Updated_______Revised</t>
  </si>
  <si>
    <t>Schedule F-2.3</t>
  </si>
  <si>
    <t>Workpaper Reference No(s).____________________</t>
  </si>
  <si>
    <t xml:space="preserve">Kentucky </t>
  </si>
  <si>
    <t>Allocated</t>
  </si>
  <si>
    <t>Description of Expenses</t>
  </si>
  <si>
    <t>Jurisdictional</t>
  </si>
  <si>
    <t>Amount</t>
  </si>
  <si>
    <t>Div 009</t>
  </si>
  <si>
    <t>Sub Account 07421- Service Awards</t>
  </si>
  <si>
    <t>Div 091</t>
  </si>
  <si>
    <t>Div 002</t>
  </si>
  <si>
    <t>Div 012</t>
  </si>
  <si>
    <t>Grand Total</t>
  </si>
  <si>
    <t>OM for KY - 2018.xlsx</t>
  </si>
  <si>
    <t>Customer Service and Informational SALES and General ADVERTISING Expense</t>
  </si>
  <si>
    <t>Data:__x___Base Period___x___Forecasted Period</t>
  </si>
  <si>
    <t>Type of Filing:___X____Original________Updated_________Revised</t>
  </si>
  <si>
    <t>Schedule F-3</t>
  </si>
  <si>
    <t>Account</t>
  </si>
  <si>
    <t xml:space="preserve">Allocated </t>
  </si>
  <si>
    <t>Number</t>
  </si>
  <si>
    <t>Customer Service and Informational Expenses</t>
  </si>
  <si>
    <t>Supervision (1)</t>
  </si>
  <si>
    <t>Customer Assistance</t>
  </si>
  <si>
    <t>Informational Advertising (1)</t>
  </si>
  <si>
    <t>Miscellaneous Customer Service and Informational (1)</t>
  </si>
  <si>
    <t>Sales Expense</t>
  </si>
  <si>
    <t>Supervision</t>
  </si>
  <si>
    <t>Demonstration and Selling (1)</t>
  </si>
  <si>
    <t>Miscellaneous Sales Expense</t>
  </si>
  <si>
    <t xml:space="preserve">(1) Included in these accounts are advertising and promotional advertising expenses which are considered Non-recoverable and will be Excluded </t>
  </si>
  <si>
    <t>from O &amp; M for ratemaking and therefore the Revenue Requirements.  These amounts are shown properly classified on Schedule F-4, Advertising.</t>
  </si>
  <si>
    <t>ADVERTISING</t>
  </si>
  <si>
    <t>Schedule F-4</t>
  </si>
  <si>
    <t>Sales or</t>
  </si>
  <si>
    <t>Safety or</t>
  </si>
  <si>
    <t>Item</t>
  </si>
  <si>
    <t>Promotional</t>
  </si>
  <si>
    <t>Req by Law</t>
  </si>
  <si>
    <t>(A)</t>
  </si>
  <si>
    <t>Newspaper, Magazine,bill stuffer &amp; Other</t>
  </si>
  <si>
    <t>misc Finrep retrievals-2018.xlsx</t>
  </si>
  <si>
    <t>OM for KY-2018.xlsx</t>
  </si>
  <si>
    <t>PROFESSIONAL Service Expenses</t>
  </si>
  <si>
    <t>Type of Filing:___X_____Original________Updated________Revised</t>
  </si>
  <si>
    <t>Schedule F-5</t>
  </si>
  <si>
    <t>Account 923 - Outside Services Employed</t>
  </si>
  <si>
    <t>06111- Contract Labor</t>
  </si>
  <si>
    <t>06121- Legal</t>
  </si>
  <si>
    <t xml:space="preserve">Total </t>
  </si>
  <si>
    <t xml:space="preserve">Note:  Rate Case related expenses are shown separately on Schedule F-6. </t>
  </si>
  <si>
    <t>Data:__X___Base Period__X___Forecasted Period</t>
  </si>
  <si>
    <t>Type of Filing:___X____Original________Updated ________Revised</t>
  </si>
  <si>
    <t>Schedule F-6</t>
  </si>
  <si>
    <t>Rate Case (3 year Amortization)</t>
  </si>
  <si>
    <t>Case No. 2017-00349</t>
  </si>
  <si>
    <t>Case No. 2018-00281</t>
  </si>
  <si>
    <t>Regulated Asset Balance</t>
  </si>
  <si>
    <t>Amortization Expense</t>
  </si>
  <si>
    <t>Balance Total</t>
  </si>
  <si>
    <t>Amortization Total</t>
  </si>
  <si>
    <t>Consulting</t>
  </si>
  <si>
    <t>Class Cost Study - P. Raab</t>
  </si>
  <si>
    <t>Cost of Capital - Vander Weide, J. H.</t>
  </si>
  <si>
    <t>Depreciation - D. Watson</t>
  </si>
  <si>
    <t xml:space="preserve">          sub-total</t>
  </si>
  <si>
    <t>Legal Fees</t>
  </si>
  <si>
    <t xml:space="preserve">     (J. Hughes/R. Hutchinson)</t>
  </si>
  <si>
    <t>Employee Expense</t>
  </si>
  <si>
    <t xml:space="preserve">     (airfare, lodging, meals, etc.)</t>
  </si>
  <si>
    <t>Miscellaneous Expense</t>
  </si>
  <si>
    <t xml:space="preserve">     (printing, advertising, etc.)</t>
  </si>
  <si>
    <t>(13 Month Average)</t>
  </si>
  <si>
    <t>Total Projected Rate Case Expense</t>
  </si>
  <si>
    <t xml:space="preserve">Three (3) Year Amortization of Rate Case Expenses </t>
  </si>
  <si>
    <t>F.6 Schedule Rate Case Expenses.xls</t>
  </si>
  <si>
    <t>CIVIC, POLITICAL and RELATED ACTIVITIES</t>
  </si>
  <si>
    <t>Schedule F-7</t>
  </si>
  <si>
    <t>Donations (1)</t>
  </si>
  <si>
    <t>Civic Duties (2)</t>
  </si>
  <si>
    <t>Political Activities (3)</t>
  </si>
  <si>
    <t>Other</t>
  </si>
  <si>
    <t>Notes:</t>
  </si>
  <si>
    <t xml:space="preserve">(1) These donations represent Economic Development Contributions, all Other civic donations are Included </t>
  </si>
  <si>
    <t xml:space="preserve">     on Schedule F-2.1, Charitable Contributions.</t>
  </si>
  <si>
    <t>(2)  All civic Memberships are Included on Schedule F-1, Social and Service Club Dues.</t>
  </si>
  <si>
    <t>(3) These expenses are recorded below the line and therefore not included in O&amp;M.</t>
  </si>
  <si>
    <t>EMPLOYEE EXPENSE REPORT EXCLUSIONS</t>
  </si>
  <si>
    <t>Schedule F-8</t>
  </si>
  <si>
    <t>Total Expense Report Exclusions</t>
  </si>
  <si>
    <t>NOTE:  This amount is included on ratemaking adjustments on Schedule C-2 and therefore excluded from the Revenue Requirements.</t>
  </si>
  <si>
    <t xml:space="preserve">Data Source: </t>
  </si>
  <si>
    <t>Expense Report Review Division 009.xls</t>
  </si>
  <si>
    <t>Expense Report Review Division 091.xls</t>
  </si>
  <si>
    <t>SS expense review.xlsx</t>
  </si>
  <si>
    <t>LEASE EXPENSE</t>
  </si>
  <si>
    <t>Schedule F-9</t>
  </si>
  <si>
    <t>O&amp;M</t>
  </si>
  <si>
    <t>Monthly</t>
  </si>
  <si>
    <t>Period affected</t>
  </si>
  <si>
    <t>months</t>
  </si>
  <si>
    <t>factor</t>
  </si>
  <si>
    <t>Total Amount</t>
  </si>
  <si>
    <t>Division 009 - Direct Kentucky</t>
  </si>
  <si>
    <t>Hopkinsville Office</t>
  </si>
  <si>
    <t>Total lease expense to be avoided</t>
  </si>
  <si>
    <t>Adjustment to O &amp; M</t>
  </si>
  <si>
    <t>NOTES:</t>
  </si>
  <si>
    <t>Purchase of Hopkinsville Office</t>
  </si>
  <si>
    <t>INCENTIVE COMPENSATION EXPENSE</t>
  </si>
  <si>
    <t>Schedule F-10</t>
  </si>
  <si>
    <t>Allocation</t>
  </si>
  <si>
    <t>Div</t>
  </si>
  <si>
    <t>Category</t>
  </si>
  <si>
    <t>Factor</t>
  </si>
  <si>
    <t>Totals</t>
  </si>
  <si>
    <t>Variable Pay &amp; Management Incentive Plans</t>
  </si>
  <si>
    <t>VPP &amp; MIP</t>
  </si>
  <si>
    <t>Total Allocated VPP &amp; MIP Plans</t>
  </si>
  <si>
    <t>Restricted Stock Plans</t>
  </si>
  <si>
    <t>RSU-LTIP - Time Lapse</t>
  </si>
  <si>
    <t>RSU-LTIP - Performance Based</t>
  </si>
  <si>
    <t>RSU-LTIP - Time Lapse/Performance Based</t>
  </si>
  <si>
    <t>Total Allocated Restricted Stock Plans</t>
  </si>
  <si>
    <t>Grand Total Allocated Expense</t>
  </si>
  <si>
    <t>2017-00349 O&amp;M Adjustments</t>
  </si>
  <si>
    <t>Line No.</t>
  </si>
  <si>
    <t>Division</t>
  </si>
  <si>
    <t>Budget Sub Account</t>
  </si>
  <si>
    <t>002</t>
  </si>
  <si>
    <t>Directors Retirement Expenses - 04113</t>
  </si>
  <si>
    <t>Removal of Retirement Benefits</t>
  </si>
  <si>
    <t>012</t>
  </si>
  <si>
    <t>009</t>
  </si>
  <si>
    <t>091</t>
  </si>
  <si>
    <t>Atmos Energy Corporation, Kentucky/Mid-States Division</t>
  </si>
  <si>
    <t>Kentucky Jurisdiction Case No. 2018-00281</t>
  </si>
  <si>
    <t>Base Period: Twelve Months Ended December 31, 2018</t>
  </si>
  <si>
    <t>Forecasted Test Period: Twelve Months Ended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</si>
</sst>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\-yy;@"/>
    <numFmt numFmtId="168" formatCode="&quot;$&quot;#,##0"/>
  </numFmts>
  <fonts count="22">
    <font>
      <sz val="12"/>
      <name val="Helvetica-Narrow"/>
      <family val="2"/>
    </font>
    <font>
      <sz val="12"/>
      <name val="Helvetica-Narrow"/>
      <family val="2"/>
    </font>
    <font>
      <b/>
      <sz val="12"/>
      <name val="Helvetica-Narrow"/>
    </font>
    <font>
      <sz val="12"/>
      <name val="Helvetica-Narrow"/>
    </font>
    <font>
      <b/>
      <sz val="12"/>
      <name val="Helvetica-Narrow"/>
      <family val="2"/>
    </font>
    <font>
      <u val="double"/>
      <sz val="12"/>
      <name val="Helvetica-Narrow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rgb="FF0000FF"/>
      <name val="Helvetica-Narrow"/>
      <family val="2"/>
    </font>
    <font>
      <sz val="12"/>
      <color rgb="FFFF0000"/>
      <name val="Helvetica-Narrow"/>
      <family val="2"/>
    </font>
    <font>
      <sz val="12"/>
      <color indexed="20"/>
      <name val="Helvetica-Narrow"/>
      <family val="2"/>
    </font>
    <font>
      <sz val="10.8"/>
      <color rgb="FFFF0000"/>
      <name val="Helvetica-Narrow"/>
    </font>
    <font>
      <b/>
      <sz val="12"/>
      <color rgb="FF0000FF"/>
      <name val="Helvetica-Narrow"/>
    </font>
    <font>
      <sz val="12"/>
      <color indexed="10"/>
      <name val="Helvetica-Narrow"/>
      <family val="2"/>
    </font>
    <font>
      <u/>
      <sz val="12"/>
      <color rgb="FF0000FF"/>
      <name val="Helvetica-Narrow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rgb="FF0000FF"/>
      <name val="Helvetica-Narrow"/>
      <family val="2"/>
    </font>
    <font>
      <u/>
      <sz val="12"/>
      <name val="Helvetica-Narrow"/>
    </font>
    <font>
      <sz val="10"/>
      <name val="Helvetica-Narrow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37" fontId="0" fillId="0" borderId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1" fillId="0" borderId="0" applyProtection="0"/>
    <xf numFmtId="0" fontId="6" fillId="0" borderId="0"/>
  </cellStyleXfs>
  <cellXfs count="266">
    <xf numFmtId="37" fontId="0" fillId="0" borderId="0" xfId="0"/>
    <xf numFmtId="37" fontId="0" fillId="0" borderId="1" xfId="0" applyBorder="1" applyAlignment="1">
      <alignment horizontal="center"/>
    </xf>
    <xf numFmtId="37" fontId="0" fillId="0" borderId="0" xfId="0" applyFill="1" applyAlignment="1">
      <alignment horizontal="center"/>
    </xf>
    <xf numFmtId="37" fontId="1" fillId="0" borderId="0" xfId="4" applyFont="1"/>
    <xf numFmtId="37" fontId="3" fillId="0" borderId="0" xfId="4" applyFont="1" applyAlignment="1" applyProtection="1">
      <alignment horizontal="left"/>
    </xf>
    <xf numFmtId="37" fontId="4" fillId="0" borderId="0" xfId="4" applyFont="1"/>
    <xf numFmtId="37" fontId="1" fillId="0" borderId="0" xfId="4" applyFont="1" applyAlignment="1">
      <alignment horizontal="right"/>
    </xf>
    <xf numFmtId="37" fontId="1" fillId="0" borderId="0" xfId="4" applyFont="1" applyAlignment="1" applyProtection="1">
      <alignment horizontal="right"/>
    </xf>
    <xf numFmtId="37" fontId="1" fillId="0" borderId="0" xfId="4" applyAlignment="1" applyProtection="1">
      <alignment horizontal="right"/>
    </xf>
    <xf numFmtId="37" fontId="1" fillId="0" borderId="2" xfId="4" applyFont="1" applyBorder="1" applyAlignment="1" applyProtection="1">
      <alignment horizontal="center"/>
    </xf>
    <xf numFmtId="37" fontId="1" fillId="0" borderId="2" xfId="4" applyFont="1" applyBorder="1"/>
    <xf numFmtId="37" fontId="1" fillId="0" borderId="0" xfId="4" applyFont="1" applyBorder="1"/>
    <xf numFmtId="37" fontId="1" fillId="0" borderId="3" xfId="4" applyFont="1" applyBorder="1" applyAlignment="1" applyProtection="1">
      <alignment horizontal="center"/>
    </xf>
    <xf numFmtId="37" fontId="1" fillId="0" borderId="0" xfId="4" applyFont="1" applyBorder="1" applyAlignment="1" applyProtection="1">
      <alignment horizontal="center"/>
    </xf>
    <xf numFmtId="37" fontId="2" fillId="0" borderId="1" xfId="4" applyFont="1" applyBorder="1" applyAlignment="1" applyProtection="1">
      <alignment horizontal="left"/>
    </xf>
    <xf numFmtId="37" fontId="1" fillId="0" borderId="0" xfId="4" applyFont="1" applyProtection="1"/>
    <xf numFmtId="37" fontId="1" fillId="0" borderId="0" xfId="4" applyFont="1" applyAlignment="1" applyProtection="1">
      <alignment horizontal="center"/>
    </xf>
    <xf numFmtId="37" fontId="0" fillId="2" borderId="0" xfId="4" applyFont="1" applyFill="1" applyProtection="1"/>
    <xf numFmtId="37" fontId="1" fillId="2" borderId="0" xfId="4" applyFont="1" applyFill="1" applyProtection="1"/>
    <xf numFmtId="37" fontId="5" fillId="0" borderId="0" xfId="4" applyFont="1" applyAlignment="1" applyProtection="1">
      <alignment horizontal="center"/>
    </xf>
    <xf numFmtId="0" fontId="6" fillId="0" borderId="0" xfId="5"/>
    <xf numFmtId="37" fontId="1" fillId="0" borderId="0" xfId="4" applyFont="1" applyAlignment="1" applyProtection="1">
      <alignment horizontal="left"/>
    </xf>
    <xf numFmtId="37" fontId="1" fillId="0" borderId="0" xfId="4" applyAlignment="1" applyProtection="1">
      <alignment horizontal="center"/>
    </xf>
    <xf numFmtId="10" fontId="1" fillId="0" borderId="0" xfId="4" applyNumberFormat="1" applyFont="1"/>
    <xf numFmtId="37" fontId="4" fillId="0" borderId="0" xfId="4" applyFont="1" applyAlignment="1" applyProtection="1">
      <alignment horizontal="right"/>
    </xf>
    <xf numFmtId="37" fontId="1" fillId="0" borderId="2" xfId="4" applyFont="1" applyBorder="1" applyProtection="1"/>
    <xf numFmtId="37" fontId="2" fillId="0" borderId="0" xfId="4" applyFont="1" applyBorder="1" applyAlignment="1" applyProtection="1">
      <alignment horizontal="left"/>
    </xf>
    <xf numFmtId="10" fontId="1" fillId="0" borderId="0" xfId="3" applyNumberFormat="1" applyFont="1"/>
    <xf numFmtId="37" fontId="1" fillId="0" borderId="0" xfId="4" applyAlignment="1" applyProtection="1">
      <alignment horizontal="left"/>
    </xf>
    <xf numFmtId="164" fontId="1" fillId="0" borderId="0" xfId="4" applyNumberFormat="1" applyFont="1"/>
    <xf numFmtId="37" fontId="1" fillId="0" borderId="0" xfId="4"/>
    <xf numFmtId="37" fontId="0" fillId="0" borderId="0" xfId="0" applyFill="1"/>
    <xf numFmtId="37" fontId="0" fillId="0" borderId="0" xfId="0" applyFont="1"/>
    <xf numFmtId="37" fontId="4" fillId="0" borderId="0" xfId="0" applyFont="1"/>
    <xf numFmtId="37" fontId="3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37" fontId="0" fillId="0" borderId="2" xfId="0" applyFont="1" applyBorder="1" applyAlignment="1" applyProtection="1">
      <alignment horizontal="center"/>
    </xf>
    <xf numFmtId="37" fontId="0" fillId="0" borderId="2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3" xfId="0" applyFont="1" applyBorder="1" applyAlignment="1" applyProtection="1">
      <alignment horizontal="left"/>
    </xf>
    <xf numFmtId="37" fontId="0" fillId="0" borderId="0" xfId="0" applyFont="1" applyProtection="1"/>
    <xf numFmtId="37" fontId="1" fillId="2" borderId="0" xfId="4" applyFont="1" applyFill="1" applyAlignment="1" applyProtection="1">
      <alignment horizontal="left"/>
    </xf>
    <xf numFmtId="165" fontId="1" fillId="2" borderId="0" xfId="2" applyNumberFormat="1" applyFont="1" applyFill="1" applyProtection="1"/>
    <xf numFmtId="165" fontId="1" fillId="0" borderId="0" xfId="2" applyNumberFormat="1" applyFont="1" applyProtection="1"/>
    <xf numFmtId="37" fontId="1" fillId="2" borderId="0" xfId="4" applyFill="1" applyAlignment="1" applyProtection="1">
      <alignment horizontal="left"/>
    </xf>
    <xf numFmtId="165" fontId="1" fillId="0" borderId="2" xfId="2" applyNumberFormat="1" applyFont="1" applyBorder="1" applyProtection="1"/>
    <xf numFmtId="37" fontId="1" fillId="0" borderId="0" xfId="4" applyFont="1" applyBorder="1" applyProtection="1"/>
    <xf numFmtId="37" fontId="3" fillId="0" borderId="0" xfId="0" applyFont="1" applyFill="1"/>
    <xf numFmtId="37" fontId="0" fillId="0" borderId="0" xfId="0" applyBorder="1"/>
    <xf numFmtId="37" fontId="0" fillId="0" borderId="4" xfId="0" applyFont="1" applyBorder="1"/>
    <xf numFmtId="37" fontId="4" fillId="0" borderId="5" xfId="0" applyFont="1" applyBorder="1" applyAlignment="1" applyProtection="1">
      <alignment horizontal="center"/>
    </xf>
    <xf numFmtId="37" fontId="0" fillId="0" borderId="6" xfId="0" applyFont="1" applyBorder="1"/>
    <xf numFmtId="37" fontId="0" fillId="0" borderId="0" xfId="0" applyFont="1" applyAlignment="1" applyProtection="1">
      <alignment horizontal="left"/>
    </xf>
    <xf numFmtId="37" fontId="0" fillId="0" borderId="0" xfId="0" applyFont="1" applyAlignment="1" applyProtection="1">
      <alignment horizontal="center"/>
    </xf>
    <xf numFmtId="37" fontId="0" fillId="0" borderId="3" xfId="0" applyFont="1" applyBorder="1"/>
    <xf numFmtId="37" fontId="0" fillId="2" borderId="0" xfId="0" applyFont="1" applyFill="1" applyAlignment="1" applyProtection="1">
      <alignment horizontal="left"/>
    </xf>
    <xf numFmtId="165" fontId="0" fillId="2" borderId="0" xfId="2" applyNumberFormat="1" applyFont="1" applyFill="1" applyProtection="1"/>
    <xf numFmtId="37" fontId="1" fillId="0" borderId="0" xfId="0" applyFont="1" applyAlignment="1" applyProtection="1">
      <alignment horizontal="center"/>
    </xf>
    <xf numFmtId="165" fontId="0" fillId="0" borderId="0" xfId="2" applyNumberFormat="1" applyFont="1" applyProtection="1"/>
    <xf numFmtId="37" fontId="1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2" borderId="0" xfId="0" applyFont="1" applyFill="1" applyProtection="1"/>
    <xf numFmtId="37" fontId="0" fillId="0" borderId="0" xfId="0" quotePrefix="1" applyFont="1" applyAlignment="1" applyProtection="1">
      <alignment horizontal="left"/>
    </xf>
    <xf numFmtId="165" fontId="1" fillId="0" borderId="7" xfId="2" applyNumberFormat="1" applyFont="1" applyBorder="1" applyProtection="1"/>
    <xf numFmtId="37" fontId="8" fillId="0" borderId="0" xfId="0" applyFont="1"/>
    <xf numFmtId="37" fontId="0" fillId="0" borderId="0" xfId="0" applyFont="1" applyFill="1"/>
    <xf numFmtId="37" fontId="4" fillId="0" borderId="0" xfId="0" applyFont="1" applyFill="1"/>
    <xf numFmtId="37" fontId="3" fillId="0" borderId="0" xfId="0" applyFont="1" applyFill="1" applyAlignment="1" applyProtection="1">
      <alignment horizontal="left"/>
    </xf>
    <xf numFmtId="37" fontId="1" fillId="0" borderId="0" xfId="0" applyFont="1" applyFill="1" applyAlignment="1">
      <alignment horizontal="right"/>
    </xf>
    <xf numFmtId="37" fontId="0" fillId="0" borderId="0" xfId="0" applyFont="1" applyFill="1" applyAlignment="1" applyProtection="1">
      <alignment horizontal="right"/>
    </xf>
    <xf numFmtId="37" fontId="0" fillId="0" borderId="1" xfId="0" applyFill="1" applyBorder="1"/>
    <xf numFmtId="37" fontId="0" fillId="0" borderId="0" xfId="0" applyFill="1" applyAlignment="1" applyProtection="1">
      <alignment horizontal="right"/>
    </xf>
    <xf numFmtId="37" fontId="0" fillId="0" borderId="2" xfId="0" applyFont="1" applyFill="1" applyBorder="1"/>
    <xf numFmtId="37" fontId="0" fillId="0" borderId="4" xfId="0" applyFont="1" applyFill="1" applyBorder="1"/>
    <xf numFmtId="37" fontId="4" fillId="0" borderId="5" xfId="0" applyFont="1" applyFill="1" applyBorder="1" applyAlignment="1" applyProtection="1">
      <alignment horizontal="center"/>
    </xf>
    <xf numFmtId="37" fontId="0" fillId="0" borderId="6" xfId="0" applyFont="1" applyFill="1" applyBorder="1"/>
    <xf numFmtId="37" fontId="0" fillId="0" borderId="0" xfId="0" applyFont="1" applyFill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0" fillId="0" borderId="3" xfId="0" applyFont="1" applyFill="1" applyBorder="1" applyAlignment="1" applyProtection="1">
      <alignment horizontal="center"/>
    </xf>
    <xf numFmtId="37" fontId="0" fillId="0" borderId="1" xfId="0" applyFill="1" applyBorder="1" applyAlignment="1">
      <alignment horizontal="center"/>
    </xf>
    <xf numFmtId="37" fontId="0" fillId="0" borderId="3" xfId="0" applyFont="1" applyFill="1" applyBorder="1"/>
    <xf numFmtId="37" fontId="0" fillId="0" borderId="0" xfId="0" applyFont="1" applyFill="1" applyBorder="1" applyAlignment="1" applyProtection="1">
      <alignment horizontal="center"/>
    </xf>
    <xf numFmtId="37" fontId="2" fillId="0" borderId="0" xfId="0" applyFont="1" applyFill="1" applyBorder="1" applyAlignment="1" applyProtection="1">
      <alignment horizontal="left"/>
    </xf>
    <xf numFmtId="37" fontId="9" fillId="0" borderId="0" xfId="0" applyFont="1" applyFill="1"/>
    <xf numFmtId="37" fontId="0" fillId="0" borderId="0" xfId="0" applyFont="1" applyFill="1" applyBorder="1" applyProtection="1"/>
    <xf numFmtId="37" fontId="0" fillId="0" borderId="0" xfId="0" applyFont="1" applyFill="1" applyBorder="1"/>
    <xf numFmtId="37" fontId="10" fillId="0" borderId="0" xfId="0" applyFont="1" applyFill="1" applyBorder="1" applyProtection="1"/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>
      <alignment horizontal="left" indent="1"/>
    </xf>
    <xf numFmtId="165" fontId="1" fillId="0" borderId="0" xfId="2" applyNumberFormat="1" applyFont="1" applyFill="1" applyBorder="1"/>
    <xf numFmtId="9" fontId="0" fillId="0" borderId="0" xfId="3" applyFont="1" applyFill="1" applyBorder="1" applyAlignment="1">
      <alignment horizontal="center"/>
    </xf>
    <xf numFmtId="37" fontId="11" fillId="0" borderId="0" xfId="0" applyFont="1" applyFill="1"/>
    <xf numFmtId="166" fontId="1" fillId="0" borderId="1" xfId="1" applyNumberFormat="1" applyFont="1" applyFill="1" applyBorder="1" applyProtection="1"/>
    <xf numFmtId="9" fontId="0" fillId="0" borderId="0" xfId="3" applyFont="1" applyFill="1" applyBorder="1" applyAlignment="1" applyProtection="1">
      <alignment horizontal="center"/>
    </xf>
    <xf numFmtId="37" fontId="0" fillId="0" borderId="0" xfId="0" applyFont="1" applyFill="1" applyBorder="1" applyAlignment="1">
      <alignment horizontal="left" indent="2"/>
    </xf>
    <xf numFmtId="166" fontId="1" fillId="0" borderId="0" xfId="1" applyNumberFormat="1" applyFont="1" applyFill="1" applyBorder="1"/>
    <xf numFmtId="166" fontId="5" fillId="0" borderId="0" xfId="1" applyNumberFormat="1" applyFont="1" applyFill="1" applyBorder="1" applyProtection="1"/>
    <xf numFmtId="37" fontId="5" fillId="0" borderId="0" xfId="0" applyFont="1" applyFill="1" applyBorder="1" applyAlignment="1" applyProtection="1">
      <alignment horizontal="center"/>
    </xf>
    <xf numFmtId="37" fontId="5" fillId="0" borderId="0" xfId="0" applyFont="1" applyFill="1" applyBorder="1" applyProtection="1"/>
    <xf numFmtId="37" fontId="5" fillId="0" borderId="0" xfId="0" applyFont="1" applyFill="1" applyBorder="1" applyAlignment="1" applyProtection="1">
      <alignment horizontal="left"/>
    </xf>
    <xf numFmtId="10" fontId="0" fillId="0" borderId="0" xfId="3" applyNumberFormat="1" applyFont="1" applyFill="1" applyBorder="1" applyAlignment="1">
      <alignment horizontal="center"/>
    </xf>
    <xf numFmtId="10" fontId="0" fillId="0" borderId="0" xfId="3" applyNumberFormat="1" applyFont="1" applyFill="1" applyAlignment="1">
      <alignment horizontal="center"/>
    </xf>
    <xf numFmtId="166" fontId="1" fillId="0" borderId="0" xfId="1" applyNumberFormat="1" applyFont="1" applyFill="1"/>
    <xf numFmtId="37" fontId="2" fillId="0" borderId="0" xfId="0" applyFont="1" applyFill="1"/>
    <xf numFmtId="165" fontId="0" fillId="0" borderId="8" xfId="2" applyNumberFormat="1" applyFont="1" applyFill="1" applyBorder="1"/>
    <xf numFmtId="165" fontId="0" fillId="0" borderId="0" xfId="2" applyNumberFormat="1" applyFont="1" applyFill="1" applyBorder="1"/>
    <xf numFmtId="37" fontId="4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/>
    </xf>
    <xf numFmtId="37" fontId="2" fillId="0" borderId="1" xfId="0" applyFont="1" applyFill="1" applyBorder="1" applyAlignment="1" applyProtection="1">
      <alignment horizontal="left"/>
    </xf>
    <xf numFmtId="37" fontId="5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1"/>
    </xf>
    <xf numFmtId="165" fontId="0" fillId="0" borderId="0" xfId="2" applyNumberFormat="1" applyFont="1" applyFill="1" applyProtection="1"/>
    <xf numFmtId="9" fontId="0" fillId="0" borderId="0" xfId="3" quotePrefix="1" applyFont="1" applyFill="1" applyAlignment="1">
      <alignment horizontal="center"/>
    </xf>
    <xf numFmtId="166" fontId="0" fillId="0" borderId="0" xfId="1" applyNumberFormat="1" applyFont="1" applyFill="1" applyProtection="1"/>
    <xf numFmtId="9" fontId="0" fillId="0" borderId="0" xfId="3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166" fontId="0" fillId="0" borderId="1" xfId="1" applyNumberFormat="1" applyFont="1" applyFill="1" applyBorder="1" applyProtection="1"/>
    <xf numFmtId="37" fontId="3" fillId="0" borderId="0" xfId="0" applyFont="1" applyFill="1" applyBorder="1" applyAlignment="1" applyProtection="1">
      <alignment horizontal="left" indent="2"/>
    </xf>
    <xf numFmtId="165" fontId="0" fillId="0" borderId="0" xfId="2" applyNumberFormat="1" applyFont="1" applyFill="1"/>
    <xf numFmtId="166" fontId="0" fillId="0" borderId="0" xfId="1" applyNumberFormat="1" applyFont="1" applyFill="1"/>
    <xf numFmtId="10" fontId="1" fillId="0" borderId="0" xfId="3" applyNumberFormat="1" applyFont="1" applyFill="1" applyAlignment="1" applyProtection="1">
      <alignment horizontal="center"/>
    </xf>
    <xf numFmtId="39" fontId="0" fillId="0" borderId="0" xfId="0" applyNumberFormat="1" applyFill="1"/>
    <xf numFmtId="166" fontId="0" fillId="0" borderId="1" xfId="1" applyNumberFormat="1" applyFont="1" applyFill="1" applyBorder="1"/>
    <xf numFmtId="37" fontId="0" fillId="0" borderId="0" xfId="0" applyFont="1" applyFill="1" applyAlignment="1" applyProtection="1">
      <alignment horizontal="left" indent="2"/>
    </xf>
    <xf numFmtId="37" fontId="0" fillId="0" borderId="1" xfId="0" applyFont="1" applyFill="1" applyBorder="1"/>
    <xf numFmtId="37" fontId="0" fillId="0" borderId="0" xfId="0" applyFill="1" applyAlignment="1" applyProtection="1">
      <alignment horizontal="center"/>
    </xf>
    <xf numFmtId="37" fontId="0" fillId="0" borderId="0" xfId="0" applyFill="1" applyAlignment="1" applyProtection="1">
      <alignment horizontal="left"/>
    </xf>
    <xf numFmtId="37" fontId="8" fillId="0" borderId="0" xfId="0" applyFont="1" applyFill="1"/>
    <xf numFmtId="37" fontId="12" fillId="0" borderId="0" xfId="0" applyFont="1" applyFill="1"/>
    <xf numFmtId="37" fontId="0" fillId="0" borderId="0" xfId="0" applyFill="1" applyBorder="1"/>
    <xf numFmtId="37" fontId="4" fillId="0" borderId="0" xfId="0" applyFont="1" applyFill="1" applyBorder="1" applyAlignment="1" applyProtection="1">
      <alignment horizontal="center"/>
    </xf>
    <xf numFmtId="37" fontId="0" fillId="0" borderId="1" xfId="0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left" indent="1"/>
    </xf>
    <xf numFmtId="37" fontId="2" fillId="0" borderId="0" xfId="0" applyFont="1" applyFill="1" applyAlignment="1" applyProtection="1">
      <alignment horizontal="left" indent="1"/>
    </xf>
    <xf numFmtId="166" fontId="1" fillId="0" borderId="0" xfId="1" applyNumberFormat="1" applyFont="1" applyFill="1" applyBorder="1" applyProtection="1"/>
    <xf numFmtId="37" fontId="1" fillId="0" borderId="0" xfId="0" applyFont="1" applyFill="1" applyBorder="1"/>
    <xf numFmtId="37" fontId="3" fillId="0" borderId="0" xfId="0" applyFont="1" applyFill="1" applyAlignment="1" applyProtection="1">
      <alignment horizontal="left" indent="2"/>
    </xf>
    <xf numFmtId="37" fontId="0" fillId="0" borderId="0" xfId="0" applyFill="1" applyAlignment="1">
      <alignment horizontal="left" indent="2"/>
    </xf>
    <xf numFmtId="9" fontId="1" fillId="0" borderId="0" xfId="3" applyFont="1" applyFill="1" applyBorder="1" applyAlignment="1">
      <alignment horizontal="center"/>
    </xf>
    <xf numFmtId="10" fontId="1" fillId="0" borderId="0" xfId="3" applyNumberFormat="1" applyFont="1" applyFill="1" applyAlignment="1">
      <alignment horizontal="center"/>
    </xf>
    <xf numFmtId="37" fontId="3" fillId="0" borderId="0" xfId="0" applyFont="1" applyFill="1" applyAlignment="1" applyProtection="1">
      <alignment horizontal="left" indent="3"/>
    </xf>
    <xf numFmtId="37" fontId="3" fillId="0" borderId="0" xfId="0" applyFont="1" applyFill="1" applyAlignment="1">
      <alignment horizontal="left" indent="1"/>
    </xf>
    <xf numFmtId="37" fontId="2" fillId="0" borderId="0" xfId="0" applyFont="1" applyFill="1" applyAlignment="1">
      <alignment horizontal="left" indent="1"/>
    </xf>
    <xf numFmtId="165" fontId="1" fillId="0" borderId="9" xfId="2" applyNumberFormat="1" applyFont="1" applyFill="1" applyBorder="1"/>
    <xf numFmtId="37" fontId="13" fillId="0" borderId="0" xfId="0" applyFont="1" applyFill="1" applyAlignment="1" applyProtection="1">
      <alignment horizontal="left"/>
    </xf>
    <xf numFmtId="37" fontId="3" fillId="0" borderId="1" xfId="0" applyFont="1" applyFill="1" applyBorder="1"/>
    <xf numFmtId="37" fontId="12" fillId="0" borderId="0" xfId="0" applyFont="1" applyFill="1" applyAlignment="1" applyProtection="1">
      <alignment horizontal="left"/>
    </xf>
    <xf numFmtId="37" fontId="0" fillId="0" borderId="0" xfId="0" applyFont="1" applyFill="1" applyProtection="1"/>
    <xf numFmtId="165" fontId="0" fillId="0" borderId="0" xfId="2" applyNumberFormat="1" applyFont="1" applyFill="1" applyBorder="1" applyAlignment="1" applyProtection="1">
      <alignment horizontal="center"/>
    </xf>
    <xf numFmtId="166" fontId="0" fillId="0" borderId="1" xfId="1" applyNumberFormat="1" applyFont="1" applyFill="1" applyBorder="1" applyAlignment="1" applyProtection="1">
      <alignment horizontal="center"/>
    </xf>
    <xf numFmtId="165" fontId="0" fillId="0" borderId="10" xfId="2" applyNumberFormat="1" applyFont="1" applyFill="1" applyBorder="1" applyAlignment="1" applyProtection="1">
      <alignment horizontal="center"/>
    </xf>
    <xf numFmtId="166" fontId="0" fillId="0" borderId="0" xfId="1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 applyProtection="1">
      <alignment horizontal="center"/>
    </xf>
    <xf numFmtId="10" fontId="1" fillId="0" borderId="0" xfId="3" applyNumberFormat="1" applyFont="1" applyFill="1" applyBorder="1" applyAlignment="1" applyProtection="1">
      <alignment horizontal="center"/>
    </xf>
    <xf numFmtId="165" fontId="1" fillId="0" borderId="0" xfId="2" applyNumberFormat="1" applyFont="1" applyFill="1" applyBorder="1" applyAlignment="1" applyProtection="1">
      <alignment horizontal="center"/>
    </xf>
    <xf numFmtId="166" fontId="1" fillId="0" borderId="1" xfId="1" applyNumberFormat="1" applyFont="1" applyFill="1" applyBorder="1" applyAlignment="1" applyProtection="1">
      <alignment horizontal="center"/>
    </xf>
    <xf numFmtId="10" fontId="0" fillId="0" borderId="0" xfId="3" applyNumberFormat="1" applyFont="1" applyFill="1" applyBorder="1" applyAlignment="1" applyProtection="1">
      <alignment horizontal="center"/>
    </xf>
    <xf numFmtId="10" fontId="5" fillId="0" borderId="0" xfId="0" applyNumberFormat="1" applyFont="1" applyFill="1" applyBorder="1" applyProtection="1"/>
    <xf numFmtId="10" fontId="0" fillId="0" borderId="0" xfId="0" applyNumberFormat="1" applyFont="1" applyFill="1" applyBorder="1"/>
    <xf numFmtId="10" fontId="0" fillId="0" borderId="0" xfId="0" applyNumberFormat="1" applyFont="1" applyFill="1"/>
    <xf numFmtId="166" fontId="0" fillId="0" borderId="1" xfId="1" applyNumberFormat="1" applyFont="1" applyFill="1" applyBorder="1" applyAlignment="1">
      <alignment horizontal="center"/>
    </xf>
    <xf numFmtId="10" fontId="0" fillId="0" borderId="0" xfId="0" applyNumberFormat="1" applyFill="1"/>
    <xf numFmtId="43" fontId="0" fillId="0" borderId="1" xfId="1" applyFont="1" applyFill="1" applyBorder="1"/>
    <xf numFmtId="165" fontId="0" fillId="0" borderId="10" xfId="2" applyNumberFormat="1" applyFont="1" applyFill="1" applyBorder="1"/>
    <xf numFmtId="37" fontId="4" fillId="0" borderId="0" xfId="0" applyFont="1" applyFill="1" applyAlignment="1"/>
    <xf numFmtId="37" fontId="1" fillId="0" borderId="0" xfId="0" applyFont="1"/>
    <xf numFmtId="37" fontId="4" fillId="0" borderId="0" xfId="0" applyFont="1" applyFill="1" applyAlignment="1">
      <alignment horizontal="center"/>
    </xf>
    <xf numFmtId="37" fontId="1" fillId="0" borderId="0" xfId="0" applyFont="1" applyFill="1"/>
    <xf numFmtId="37" fontId="14" fillId="0" borderId="0" xfId="0" applyFont="1" applyFill="1"/>
    <xf numFmtId="37" fontId="15" fillId="0" borderId="0" xfId="0" applyFont="1" applyAlignment="1">
      <alignment horizontal="right"/>
    </xf>
    <xf numFmtId="37" fontId="1" fillId="0" borderId="0" xfId="0" applyFont="1" applyAlignment="1" applyProtection="1">
      <alignment horizontal="right"/>
    </xf>
    <xf numFmtId="3" fontId="8" fillId="0" borderId="0" xfId="0" applyNumberFormat="1" applyFont="1"/>
    <xf numFmtId="37" fontId="3" fillId="0" borderId="1" xfId="0" applyFont="1" applyBorder="1" applyAlignment="1" applyProtection="1">
      <alignment horizontal="left"/>
    </xf>
    <xf numFmtId="37" fontId="0" fillId="0" borderId="1" xfId="0" applyBorder="1"/>
    <xf numFmtId="37" fontId="1" fillId="0" borderId="1" xfId="0" applyFont="1" applyBorder="1"/>
    <xf numFmtId="37" fontId="0" fillId="0" borderId="1" xfId="0" applyBorder="1" applyAlignment="1" applyProtection="1">
      <alignment horizontal="right"/>
    </xf>
    <xf numFmtId="37" fontId="4" fillId="0" borderId="0" xfId="0" applyFont="1" applyAlignment="1" applyProtection="1">
      <alignment horizontal="left"/>
    </xf>
    <xf numFmtId="37" fontId="0" fillId="0" borderId="0" xfId="0" applyAlignment="1" applyProtection="1">
      <alignment horizontal="left"/>
    </xf>
    <xf numFmtId="37" fontId="2" fillId="0" borderId="0" xfId="0" applyFont="1"/>
    <xf numFmtId="37" fontId="0" fillId="0" borderId="1" xfId="0" applyFont="1" applyBorder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11" xfId="0" applyBorder="1"/>
    <xf numFmtId="37" fontId="1" fillId="0" borderId="11" xfId="0" applyFont="1" applyBorder="1" applyAlignment="1">
      <alignment horizontal="center"/>
    </xf>
    <xf numFmtId="37" fontId="0" fillId="0" borderId="0" xfId="0" applyAlignment="1">
      <alignment horizontal="center"/>
    </xf>
    <xf numFmtId="37" fontId="16" fillId="0" borderId="0" xfId="0" applyFont="1"/>
    <xf numFmtId="167" fontId="0" fillId="0" borderId="0" xfId="0" quotePrefix="1" applyNumberFormat="1"/>
    <xf numFmtId="37" fontId="0" fillId="0" borderId="0" xfId="0" applyAlignment="1">
      <alignment horizontal="left" indent="1"/>
    </xf>
    <xf numFmtId="165" fontId="15" fillId="0" borderId="0" xfId="2" applyNumberFormat="1" applyFont="1"/>
    <xf numFmtId="37" fontId="15" fillId="0" borderId="0" xfId="0" applyNumberFormat="1" applyFont="1"/>
    <xf numFmtId="168" fontId="0" fillId="0" borderId="0" xfId="0" applyNumberFormat="1"/>
    <xf numFmtId="37" fontId="0" fillId="2" borderId="0" xfId="0" applyFill="1" applyAlignment="1">
      <alignment horizontal="left" indent="1"/>
    </xf>
    <xf numFmtId="37" fontId="15" fillId="0" borderId="0" xfId="1" applyNumberFormat="1" applyFont="1"/>
    <xf numFmtId="37" fontId="15" fillId="0" borderId="11" xfId="0" applyNumberFormat="1" applyFont="1" applyBorder="1"/>
    <xf numFmtId="3" fontId="0" fillId="0" borderId="0" xfId="0" applyNumberFormat="1"/>
    <xf numFmtId="3" fontId="0" fillId="0" borderId="0" xfId="1" applyNumberFormat="1" applyFont="1"/>
    <xf numFmtId="3" fontId="17" fillId="0" borderId="0" xfId="0" applyNumberFormat="1" applyFont="1"/>
    <xf numFmtId="165" fontId="15" fillId="0" borderId="8" xfId="2" applyNumberFormat="1" applyFont="1" applyBorder="1"/>
    <xf numFmtId="168" fontId="18" fillId="0" borderId="0" xfId="0" applyNumberFormat="1" applyFont="1"/>
    <xf numFmtId="37" fontId="0" fillId="0" borderId="0" xfId="0" applyNumberFormat="1"/>
    <xf numFmtId="44" fontId="0" fillId="0" borderId="8" xfId="2" applyNumberFormat="1" applyFont="1" applyBorder="1"/>
    <xf numFmtId="37" fontId="15" fillId="0" borderId="0" xfId="0" applyFont="1"/>
    <xf numFmtId="37" fontId="15" fillId="0" borderId="0" xfId="0" quotePrefix="1" applyFont="1" applyAlignment="1">
      <alignment horizontal="left" indent="3"/>
    </xf>
    <xf numFmtId="37" fontId="0" fillId="0" borderId="11" xfId="0" applyFill="1" applyBorder="1"/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0" applyFill="1" applyAlignment="1">
      <alignment horizontal="left" indent="3"/>
    </xf>
    <xf numFmtId="165" fontId="1" fillId="0" borderId="0" xfId="2" applyNumberFormat="1" applyFont="1" applyFill="1" applyBorder="1" applyProtection="1"/>
    <xf numFmtId="10" fontId="1" fillId="0" borderId="0" xfId="3" applyNumberFormat="1" applyFont="1" applyFill="1" applyBorder="1" applyAlignment="1">
      <alignment horizontal="center"/>
    </xf>
    <xf numFmtId="37" fontId="1" fillId="0" borderId="0" xfId="0" applyFont="1" applyFill="1" applyAlignment="1" applyProtection="1">
      <alignment horizontal="left"/>
    </xf>
    <xf numFmtId="37" fontId="0" fillId="0" borderId="12" xfId="0" applyFont="1" applyFill="1" applyBorder="1"/>
    <xf numFmtId="37" fontId="4" fillId="0" borderId="12" xfId="0" applyFont="1" applyFill="1" applyBorder="1" applyAlignment="1" applyProtection="1">
      <alignment horizontal="center"/>
    </xf>
    <xf numFmtId="37" fontId="4" fillId="0" borderId="3" xfId="0" applyFont="1" applyFill="1" applyBorder="1" applyAlignment="1" applyProtection="1">
      <alignment horizontal="center"/>
    </xf>
    <xf numFmtId="37" fontId="19" fillId="0" borderId="0" xfId="0" applyFont="1" applyFill="1"/>
    <xf numFmtId="37" fontId="3" fillId="0" borderId="0" xfId="0" applyFont="1" applyFill="1" applyAlignment="1"/>
    <xf numFmtId="37" fontId="2" fillId="0" borderId="0" xfId="0" applyFont="1" applyFill="1" applyAlignment="1"/>
    <xf numFmtId="166" fontId="1" fillId="0" borderId="0" xfId="1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37" fontId="4" fillId="0" borderId="1" xfId="0" applyFont="1" applyBorder="1"/>
    <xf numFmtId="37" fontId="0" fillId="0" borderId="1" xfId="0" applyFont="1" applyBorder="1"/>
    <xf numFmtId="37" fontId="19" fillId="0" borderId="0" xfId="0" applyFont="1"/>
    <xf numFmtId="37" fontId="3" fillId="0" borderId="0" xfId="0" applyFont="1" applyAlignment="1" applyProtection="1">
      <alignment horizontal="left" indent="1"/>
    </xf>
    <xf numFmtId="37" fontId="2" fillId="0" borderId="0" xfId="0" applyFont="1" applyAlignment="1"/>
    <xf numFmtId="165" fontId="0" fillId="0" borderId="0" xfId="3" applyNumberFormat="1" applyFont="1" applyBorder="1" applyAlignment="1" applyProtection="1">
      <alignment horizontal="center"/>
    </xf>
    <xf numFmtId="10" fontId="1" fillId="0" borderId="0" xfId="3" applyNumberFormat="1" applyFont="1" applyBorder="1" applyAlignment="1">
      <alignment horizontal="center"/>
    </xf>
    <xf numFmtId="37" fontId="0" fillId="0" borderId="0" xfId="0" applyFont="1" applyAlignment="1">
      <alignment horizontal="center"/>
    </xf>
    <xf numFmtId="37" fontId="3" fillId="0" borderId="0" xfId="0" applyFont="1" applyAlignment="1">
      <alignment horizontal="left" indent="1"/>
    </xf>
    <xf numFmtId="165" fontId="0" fillId="0" borderId="10" xfId="3" applyNumberFormat="1" applyFont="1" applyBorder="1" applyAlignment="1" applyProtection="1">
      <alignment horizontal="center"/>
    </xf>
    <xf numFmtId="37" fontId="3" fillId="0" borderId="0" xfId="0" applyFont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10" fontId="0" fillId="0" borderId="0" xfId="3" applyNumberFormat="1" applyFont="1" applyBorder="1" applyAlignment="1" applyProtection="1">
      <alignment horizontal="center"/>
    </xf>
    <xf numFmtId="165" fontId="0" fillId="0" borderId="0" xfId="2" applyNumberFormat="1" applyFont="1" applyBorder="1"/>
    <xf numFmtId="37" fontId="20" fillId="0" borderId="0" xfId="0" applyFont="1" applyAlignment="1" applyProtection="1">
      <alignment horizontal="left"/>
    </xf>
    <xf numFmtId="37" fontId="3" fillId="0" borderId="0" xfId="0" applyFont="1"/>
    <xf numFmtId="37" fontId="3" fillId="0" borderId="0" xfId="0" applyFont="1" applyAlignment="1">
      <alignment horizontal="right"/>
    </xf>
    <xf numFmtId="37" fontId="3" fillId="0" borderId="0" xfId="0" applyFont="1" applyAlignment="1" applyProtection="1">
      <alignment horizontal="right"/>
    </xf>
    <xf numFmtId="37" fontId="2" fillId="0" borderId="1" xfId="0" applyFont="1" applyBorder="1"/>
    <xf numFmtId="37" fontId="3" fillId="0" borderId="1" xfId="0" applyFont="1" applyBorder="1" applyAlignment="1" applyProtection="1">
      <alignment horizontal="right"/>
    </xf>
    <xf numFmtId="37" fontId="3" fillId="0" borderId="2" xfId="0" applyFont="1" applyBorder="1"/>
    <xf numFmtId="37" fontId="3" fillId="0" borderId="0" xfId="0" applyFont="1" applyBorder="1"/>
    <xf numFmtId="37" fontId="3" fillId="0" borderId="0" xfId="0" applyFont="1" applyAlignment="1" applyProtection="1">
      <alignment horizontal="center"/>
    </xf>
    <xf numFmtId="37" fontId="3" fillId="0" borderId="3" xfId="0" applyFont="1" applyBorder="1" applyAlignment="1" applyProtection="1">
      <alignment horizontal="center"/>
    </xf>
    <xf numFmtId="37" fontId="3" fillId="0" borderId="1" xfId="0" applyFont="1" applyBorder="1" applyAlignment="1">
      <alignment horizontal="center"/>
    </xf>
    <xf numFmtId="37" fontId="21" fillId="0" borderId="0" xfId="0" applyFont="1"/>
    <xf numFmtId="37" fontId="20" fillId="0" borderId="0" xfId="0" applyFont="1"/>
    <xf numFmtId="37" fontId="3" fillId="0" borderId="0" xfId="0" applyFont="1" applyFill="1" applyAlignment="1">
      <alignment horizontal="center"/>
    </xf>
    <xf numFmtId="3" fontId="3" fillId="0" borderId="0" xfId="0" applyNumberFormat="1" applyFont="1"/>
    <xf numFmtId="10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/>
    <xf numFmtId="10" fontId="3" fillId="0" borderId="0" xfId="3" applyNumberFormat="1" applyFont="1" applyAlignment="1">
      <alignment horizontal="right"/>
    </xf>
    <xf numFmtId="3" fontId="3" fillId="0" borderId="0" xfId="0" applyNumberFormat="1" applyFont="1" applyFill="1"/>
    <xf numFmtId="3" fontId="3" fillId="0" borderId="9" xfId="0" applyNumberFormat="1" applyFont="1" applyBorder="1"/>
    <xf numFmtId="49" fontId="0" fillId="0" borderId="0" xfId="0" applyNumberFormat="1" applyAlignment="1">
      <alignment horizontal="center"/>
    </xf>
    <xf numFmtId="10" fontId="0" fillId="0" borderId="0" xfId="3" applyNumberFormat="1" applyFont="1"/>
    <xf numFmtId="10" fontId="0" fillId="0" borderId="0" xfId="3" applyNumberFormat="1" applyFont="1" applyFill="1"/>
    <xf numFmtId="37" fontId="0" fillId="0" borderId="0" xfId="0" applyAlignment="1">
      <alignment horizontal="center"/>
    </xf>
    <xf numFmtId="37" fontId="2" fillId="0" borderId="0" xfId="4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2" fillId="0" borderId="0" xfId="0" applyFont="1" applyFill="1" applyAlignment="1">
      <alignment horizontal="center"/>
    </xf>
    <xf numFmtId="37" fontId="4" fillId="0" borderId="4" xfId="0" applyFont="1" applyFill="1" applyBorder="1" applyAlignment="1" applyProtection="1">
      <alignment horizontal="center"/>
    </xf>
    <xf numFmtId="37" fontId="4" fillId="0" borderId="5" xfId="0" applyFont="1" applyFill="1" applyBorder="1" applyAlignment="1" applyProtection="1">
      <alignment horizontal="center"/>
    </xf>
    <xf numFmtId="37" fontId="4" fillId="0" borderId="6" xfId="0" applyFont="1" applyFill="1" applyBorder="1" applyAlignment="1" applyProtection="1">
      <alignment horizontal="center"/>
    </xf>
    <xf numFmtId="37" fontId="2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Book1 (2) (3)" xfId="4"/>
    <cellStyle name="Normal_F.1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view="pageBreakPreview" zoomScaleNormal="100" zoomScaleSheetLayoutView="100" workbookViewId="0">
      <selection activeCell="A19" sqref="A19"/>
    </sheetView>
  </sheetViews>
  <sheetFormatPr defaultRowHeight="15"/>
  <cols>
    <col min="3" max="3" width="45.44140625" customWidth="1"/>
  </cols>
  <sheetData>
    <row r="1" spans="1:3">
      <c r="A1" s="258" t="s">
        <v>283</v>
      </c>
      <c r="B1" s="258"/>
      <c r="C1" s="258"/>
    </row>
    <row r="2" spans="1:3">
      <c r="A2" s="258" t="s">
        <v>284</v>
      </c>
      <c r="B2" s="258"/>
      <c r="C2" s="258"/>
    </row>
    <row r="3" spans="1:3">
      <c r="A3" s="258" t="s">
        <v>285</v>
      </c>
      <c r="B3" s="258"/>
      <c r="C3" s="258"/>
    </row>
    <row r="4" spans="1:3">
      <c r="A4" s="258" t="s">
        <v>286</v>
      </c>
      <c r="B4" s="258"/>
      <c r="C4" s="258"/>
    </row>
    <row r="11" spans="1:3">
      <c r="A11" s="258" t="s">
        <v>0</v>
      </c>
      <c r="B11" s="258"/>
      <c r="C11" s="258"/>
    </row>
    <row r="13" spans="1:3">
      <c r="A13" s="258"/>
      <c r="B13" s="258"/>
      <c r="C13" s="258"/>
    </row>
    <row r="16" spans="1:3">
      <c r="A16" s="1" t="s">
        <v>1</v>
      </c>
      <c r="B16" s="1" t="s">
        <v>2</v>
      </c>
      <c r="C16" s="1" t="s">
        <v>3</v>
      </c>
    </row>
    <row r="18" spans="1:3">
      <c r="A18" t="s">
        <v>4</v>
      </c>
      <c r="B18" s="2">
        <v>2</v>
      </c>
      <c r="C18" t="s">
        <v>5</v>
      </c>
    </row>
    <row r="19" spans="1:3">
      <c r="A19" t="s">
        <v>6</v>
      </c>
      <c r="B19" s="2">
        <v>1</v>
      </c>
      <c r="C19" t="s">
        <v>7</v>
      </c>
    </row>
    <row r="20" spans="1:3">
      <c r="A20" t="s">
        <v>8</v>
      </c>
      <c r="B20" s="2">
        <v>1</v>
      </c>
      <c r="C20" t="s">
        <v>9</v>
      </c>
    </row>
    <row r="21" spans="1:3">
      <c r="A21" t="s">
        <v>10</v>
      </c>
      <c r="B21" s="2">
        <v>1</v>
      </c>
      <c r="C21" t="s">
        <v>11</v>
      </c>
    </row>
    <row r="22" spans="1:3">
      <c r="A22" t="s">
        <v>12</v>
      </c>
      <c r="B22" s="2">
        <v>1</v>
      </c>
      <c r="C22" t="s">
        <v>13</v>
      </c>
    </row>
    <row r="23" spans="1:3">
      <c r="A23" t="s">
        <v>14</v>
      </c>
      <c r="B23" s="2">
        <v>1</v>
      </c>
      <c r="C23" t="s">
        <v>15</v>
      </c>
    </row>
    <row r="24" spans="1:3">
      <c r="A24" t="s">
        <v>16</v>
      </c>
      <c r="B24" s="2">
        <v>1</v>
      </c>
      <c r="C24" t="s">
        <v>17</v>
      </c>
    </row>
    <row r="25" spans="1:3">
      <c r="A25" t="s">
        <v>18</v>
      </c>
      <c r="B25" s="2">
        <v>1</v>
      </c>
      <c r="C25" t="s">
        <v>19</v>
      </c>
    </row>
    <row r="26" spans="1:3">
      <c r="A26" t="s">
        <v>20</v>
      </c>
      <c r="B26" s="2">
        <v>1</v>
      </c>
      <c r="C26" t="s">
        <v>21</v>
      </c>
    </row>
    <row r="27" spans="1:3">
      <c r="A27" t="s">
        <v>22</v>
      </c>
      <c r="B27" s="2">
        <v>1</v>
      </c>
      <c r="C27" t="s">
        <v>23</v>
      </c>
    </row>
    <row r="28" spans="1:3">
      <c r="A28" t="s">
        <v>24</v>
      </c>
      <c r="B28" s="2">
        <v>1</v>
      </c>
      <c r="C28" t="s">
        <v>25</v>
      </c>
    </row>
    <row r="29" spans="1:3">
      <c r="A29" t="s">
        <v>26</v>
      </c>
      <c r="B29" s="2">
        <v>1</v>
      </c>
      <c r="C29" t="s">
        <v>27</v>
      </c>
    </row>
  </sheetData>
  <mergeCells count="6">
    <mergeCell ref="A13:C13"/>
    <mergeCell ref="A1:C1"/>
    <mergeCell ref="A2:C2"/>
    <mergeCell ref="A3:C3"/>
    <mergeCell ref="A4:C4"/>
    <mergeCell ref="A11:C11"/>
  </mergeCells>
  <printOptions horizontalCentered="1"/>
  <pageMargins left="0.75" right="0.75" top="1" bottom="1" header="0.25" footer="0.5"/>
  <pageSetup orientation="portrait" r:id="rId1"/>
  <headerFooter alignWithMargins="0">
    <oddHeader>&amp;R&amp;9CASE NO. 2018-00281
FR 16(8)(f)
ATTACHMENT 1</oddHeader>
  </headerFooter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="80" zoomScaleNormal="90" zoomScaleSheetLayoutView="80" workbookViewId="0">
      <pane ySplit="13" topLeftCell="A14" activePane="bottomLeft" state="frozen"/>
      <selection activeCell="D31" sqref="D31"/>
      <selection pane="bottomLeft" activeCell="A14" sqref="A14"/>
    </sheetView>
  </sheetViews>
  <sheetFormatPr defaultRowHeight="15"/>
  <cols>
    <col min="1" max="1" width="5.21875" style="31" customWidth="1"/>
    <col min="2" max="2" width="24.6640625" style="31" customWidth="1"/>
    <col min="3" max="3" width="9.5546875" style="31" bestFit="1" customWidth="1"/>
    <col min="4" max="4" width="11.6640625" style="31" customWidth="1"/>
    <col min="5" max="5" width="9.44140625" style="31" customWidth="1"/>
    <col min="6" max="6" width="4.109375" style="31" customWidth="1"/>
    <col min="7" max="7" width="11" style="31" customWidth="1"/>
    <col min="8" max="8" width="10.77734375" style="31" customWidth="1"/>
    <col min="9" max="9" width="10.109375" style="31" customWidth="1"/>
    <col min="10" max="16384" width="8.88671875" style="31"/>
  </cols>
  <sheetData>
    <row r="1" spans="1:12" ht="15.75">
      <c r="A1" s="260" t="s">
        <v>283</v>
      </c>
      <c r="B1" s="260"/>
      <c r="C1" s="260"/>
      <c r="D1" s="260"/>
      <c r="E1" s="260"/>
      <c r="F1" s="260"/>
      <c r="G1" s="260"/>
      <c r="H1" s="260"/>
      <c r="I1" s="260"/>
      <c r="J1" s="67"/>
    </row>
    <row r="2" spans="1:12" ht="15.75">
      <c r="A2" s="260" t="s">
        <v>284</v>
      </c>
      <c r="B2" s="260"/>
      <c r="C2" s="260"/>
      <c r="D2" s="260"/>
      <c r="E2" s="260"/>
      <c r="F2" s="260"/>
      <c r="G2" s="260"/>
      <c r="H2" s="260"/>
      <c r="I2" s="260"/>
      <c r="J2" s="67"/>
    </row>
    <row r="3" spans="1:12" ht="15.75">
      <c r="A3" s="260" t="s">
        <v>224</v>
      </c>
      <c r="B3" s="260"/>
      <c r="C3" s="260"/>
      <c r="D3" s="260"/>
      <c r="E3" s="260"/>
      <c r="F3" s="260"/>
      <c r="G3" s="260"/>
      <c r="H3" s="260"/>
      <c r="I3" s="260"/>
      <c r="J3" s="67"/>
    </row>
    <row r="4" spans="1:12" ht="15.75">
      <c r="A4" s="260" t="s">
        <v>285</v>
      </c>
      <c r="B4" s="260"/>
      <c r="C4" s="260"/>
      <c r="D4" s="260"/>
      <c r="E4" s="260"/>
      <c r="F4" s="260"/>
      <c r="G4" s="260"/>
      <c r="H4" s="260"/>
      <c r="I4" s="260"/>
      <c r="J4" s="67"/>
    </row>
    <row r="5" spans="1:12" ht="15.75">
      <c r="A5" s="260" t="s">
        <v>286</v>
      </c>
      <c r="B5" s="260"/>
      <c r="C5" s="260"/>
      <c r="D5" s="260"/>
      <c r="E5" s="260"/>
      <c r="F5" s="260"/>
      <c r="G5" s="260"/>
      <c r="H5" s="260"/>
      <c r="I5" s="260"/>
      <c r="J5" s="67"/>
    </row>
    <row r="6" spans="1:12" ht="15.75">
      <c r="A6" s="68"/>
      <c r="B6" s="68"/>
      <c r="C6" s="67"/>
      <c r="D6" s="67"/>
      <c r="E6" s="67"/>
      <c r="F6" s="67"/>
      <c r="G6" s="67"/>
      <c r="H6" s="67"/>
      <c r="I6" s="67"/>
      <c r="J6" s="67"/>
      <c r="L6" s="85"/>
    </row>
    <row r="7" spans="1:12" ht="15.75">
      <c r="A7" s="68"/>
      <c r="B7" s="68"/>
      <c r="C7" s="67"/>
      <c r="D7" s="131"/>
      <c r="F7" s="67"/>
      <c r="G7" s="67"/>
      <c r="I7" s="67"/>
      <c r="J7" s="67"/>
      <c r="L7" s="85"/>
    </row>
    <row r="8" spans="1:12">
      <c r="A8" s="69" t="s">
        <v>163</v>
      </c>
      <c r="B8" s="67"/>
      <c r="C8" s="67"/>
      <c r="D8" s="67"/>
      <c r="E8" s="67"/>
      <c r="F8" s="67"/>
      <c r="G8" s="67"/>
      <c r="I8" s="70" t="s">
        <v>30</v>
      </c>
      <c r="J8" s="67"/>
    </row>
    <row r="9" spans="1:12">
      <c r="A9" s="69" t="s">
        <v>31</v>
      </c>
      <c r="B9" s="67"/>
      <c r="C9" s="67"/>
      <c r="D9" s="67"/>
      <c r="E9" s="67"/>
      <c r="F9" s="67"/>
      <c r="G9" s="67"/>
      <c r="I9" s="71" t="s">
        <v>225</v>
      </c>
      <c r="J9" s="67"/>
    </row>
    <row r="10" spans="1:12">
      <c r="A10" s="69" t="s">
        <v>33</v>
      </c>
      <c r="B10" s="67"/>
      <c r="C10" s="67"/>
      <c r="D10" s="67"/>
      <c r="E10" s="67"/>
      <c r="F10" s="67"/>
      <c r="G10" s="67"/>
      <c r="H10" s="132"/>
      <c r="I10" s="73" t="str">
        <f>F.1!$F$9</f>
        <v>Witness: Waller</v>
      </c>
      <c r="J10" s="67"/>
    </row>
    <row r="11" spans="1:12" ht="15.75">
      <c r="A11" s="74"/>
      <c r="B11" s="74"/>
      <c r="C11" s="75"/>
      <c r="D11" s="76" t="s">
        <v>134</v>
      </c>
      <c r="E11" s="77"/>
      <c r="F11" s="74"/>
      <c r="G11" s="75"/>
      <c r="H11" s="76" t="s">
        <v>135</v>
      </c>
      <c r="I11" s="77"/>
      <c r="J11" s="67"/>
      <c r="L11" s="85"/>
    </row>
    <row r="12" spans="1:12">
      <c r="A12" s="78" t="s">
        <v>35</v>
      </c>
      <c r="B12" s="78" t="s">
        <v>184</v>
      </c>
      <c r="C12" s="78" t="s">
        <v>36</v>
      </c>
      <c r="D12" s="2" t="s">
        <v>150</v>
      </c>
      <c r="E12" s="79" t="s">
        <v>151</v>
      </c>
      <c r="F12" s="79"/>
      <c r="G12" s="78" t="s">
        <v>36</v>
      </c>
      <c r="H12" s="79" t="str">
        <f>D12</f>
        <v xml:space="preserve">Kentucky </v>
      </c>
      <c r="I12" s="79" t="s">
        <v>167</v>
      </c>
      <c r="J12" s="67"/>
    </row>
    <row r="13" spans="1:12">
      <c r="A13" s="80" t="s">
        <v>37</v>
      </c>
      <c r="B13" s="80" t="s">
        <v>187</v>
      </c>
      <c r="C13" s="80" t="s">
        <v>40</v>
      </c>
      <c r="D13" s="81" t="s">
        <v>153</v>
      </c>
      <c r="E13" s="80" t="s">
        <v>154</v>
      </c>
      <c r="F13" s="80"/>
      <c r="G13" s="80" t="s">
        <v>40</v>
      </c>
      <c r="H13" s="80" t="str">
        <f>D13</f>
        <v>Jurisdictional</v>
      </c>
      <c r="I13" s="80" t="s">
        <v>154</v>
      </c>
      <c r="J13" s="67"/>
      <c r="L13" s="85"/>
    </row>
    <row r="14" spans="1:12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2" ht="15.75">
      <c r="A15" s="110">
        <v>1</v>
      </c>
      <c r="B15" s="136" t="s">
        <v>155</v>
      </c>
      <c r="C15" s="137"/>
      <c r="D15" s="138"/>
      <c r="E15" s="98"/>
      <c r="F15" s="138"/>
      <c r="G15" s="137"/>
      <c r="H15" s="138"/>
      <c r="I15" s="98"/>
      <c r="J15" s="139"/>
    </row>
    <row r="16" spans="1:12">
      <c r="A16" s="110">
        <v>2</v>
      </c>
      <c r="B16" s="140" t="s">
        <v>226</v>
      </c>
      <c r="C16" s="92">
        <v>0</v>
      </c>
      <c r="D16" s="141">
        <v>1</v>
      </c>
      <c r="E16" s="92">
        <f>C16*D16</f>
        <v>0</v>
      </c>
      <c r="F16" s="138"/>
      <c r="G16" s="92">
        <v>0</v>
      </c>
      <c r="H16" s="141">
        <f>D16</f>
        <v>1</v>
      </c>
      <c r="I16" s="92">
        <f>G16*H16</f>
        <v>0</v>
      </c>
      <c r="J16" s="139"/>
    </row>
    <row r="17" spans="1:10">
      <c r="A17" s="110">
        <v>3</v>
      </c>
      <c r="B17" s="140" t="s">
        <v>227</v>
      </c>
      <c r="C17" s="137">
        <v>0</v>
      </c>
      <c r="D17" s="141">
        <f>$D$16</f>
        <v>1</v>
      </c>
      <c r="E17" s="137">
        <f>C17*D17</f>
        <v>0</v>
      </c>
      <c r="F17" s="138"/>
      <c r="G17" s="137">
        <v>0</v>
      </c>
      <c r="H17" s="141">
        <f>D17</f>
        <v>1</v>
      </c>
      <c r="I17" s="137">
        <f>G17*H17</f>
        <v>0</v>
      </c>
      <c r="J17" s="143"/>
    </row>
    <row r="18" spans="1:10">
      <c r="A18" s="110">
        <v>4</v>
      </c>
      <c r="B18" s="140" t="s">
        <v>228</v>
      </c>
      <c r="C18" s="98">
        <v>55500</v>
      </c>
      <c r="D18" s="141">
        <f>$D$16</f>
        <v>1</v>
      </c>
      <c r="E18" s="98">
        <f>C18*D18</f>
        <v>55500</v>
      </c>
      <c r="F18" s="138"/>
      <c r="G18" s="98">
        <f>C18</f>
        <v>55500</v>
      </c>
      <c r="H18" s="141">
        <f>D18</f>
        <v>1</v>
      </c>
      <c r="I18" s="98">
        <f>G18*H18</f>
        <v>55500</v>
      </c>
      <c r="J18" s="144"/>
    </row>
    <row r="19" spans="1:10">
      <c r="A19" s="110">
        <v>5</v>
      </c>
      <c r="B19" s="140" t="s">
        <v>229</v>
      </c>
      <c r="C19" s="95">
        <v>0</v>
      </c>
      <c r="D19" s="141">
        <f>$D$16</f>
        <v>1</v>
      </c>
      <c r="E19" s="95">
        <f>C19*D19</f>
        <v>0</v>
      </c>
      <c r="F19" s="138"/>
      <c r="G19" s="95">
        <v>0</v>
      </c>
      <c r="H19" s="141">
        <f>D19</f>
        <v>1</v>
      </c>
      <c r="I19" s="95">
        <f>G19*H19</f>
        <v>0</v>
      </c>
      <c r="J19" s="135"/>
    </row>
    <row r="20" spans="1:10">
      <c r="A20" s="110">
        <v>6</v>
      </c>
      <c r="B20" s="208" t="s">
        <v>36</v>
      </c>
      <c r="C20" s="209">
        <f>SUM(C16:C19)</f>
        <v>55500</v>
      </c>
      <c r="D20" s="138"/>
      <c r="E20" s="209">
        <f>SUM(E16:E19)</f>
        <v>55500</v>
      </c>
      <c r="F20" s="138"/>
      <c r="G20" s="209">
        <f>SUM(G16:G19)</f>
        <v>55500</v>
      </c>
      <c r="H20" s="138"/>
      <c r="I20" s="209">
        <f>SUM(I16:I19)</f>
        <v>55500</v>
      </c>
      <c r="J20" s="135"/>
    </row>
    <row r="21" spans="1:10">
      <c r="A21" s="110">
        <v>7</v>
      </c>
      <c r="C21" s="137"/>
      <c r="D21" s="138"/>
      <c r="E21" s="137"/>
      <c r="F21" s="138"/>
      <c r="G21" s="137"/>
      <c r="H21" s="138"/>
      <c r="I21" s="137"/>
      <c r="J21" s="135"/>
    </row>
    <row r="22" spans="1:10" ht="15.75">
      <c r="A22" s="110">
        <v>8</v>
      </c>
      <c r="B22" s="136" t="s">
        <v>157</v>
      </c>
      <c r="C22" s="98"/>
      <c r="D22" s="138"/>
      <c r="E22" s="98"/>
      <c r="F22" s="138"/>
      <c r="G22" s="98"/>
      <c r="H22" s="138"/>
      <c r="I22" s="98"/>
      <c r="J22" s="139"/>
    </row>
    <row r="23" spans="1:10">
      <c r="A23" s="110">
        <v>9</v>
      </c>
      <c r="B23" s="140" t="s">
        <v>226</v>
      </c>
      <c r="C23" s="92">
        <v>0</v>
      </c>
      <c r="D23" s="210">
        <v>0.49780000000000002</v>
      </c>
      <c r="E23" s="92">
        <f>C23*D23</f>
        <v>0</v>
      </c>
      <c r="F23" s="138"/>
      <c r="G23" s="92">
        <v>0</v>
      </c>
      <c r="H23" s="210">
        <v>0.49780000000000002</v>
      </c>
      <c r="I23" s="92">
        <f>G23*H23</f>
        <v>0</v>
      </c>
      <c r="J23" s="139"/>
    </row>
    <row r="24" spans="1:10">
      <c r="A24" s="110">
        <v>10</v>
      </c>
      <c r="B24" s="140" t="s">
        <v>227</v>
      </c>
      <c r="C24" s="137">
        <v>0</v>
      </c>
      <c r="D24" s="210">
        <f>$D$23</f>
        <v>0.49780000000000002</v>
      </c>
      <c r="E24" s="137">
        <f>C24*D24</f>
        <v>0</v>
      </c>
      <c r="F24" s="138"/>
      <c r="G24" s="137">
        <v>0</v>
      </c>
      <c r="H24" s="210">
        <f>H23</f>
        <v>0.49780000000000002</v>
      </c>
      <c r="I24" s="137">
        <f>G24*H24</f>
        <v>0</v>
      </c>
      <c r="J24" s="143"/>
    </row>
    <row r="25" spans="1:10">
      <c r="A25" s="110">
        <v>11</v>
      </c>
      <c r="B25" s="140" t="s">
        <v>228</v>
      </c>
      <c r="C25" s="98">
        <v>2202</v>
      </c>
      <c r="D25" s="210">
        <f>$D$23</f>
        <v>0.49780000000000002</v>
      </c>
      <c r="E25" s="98">
        <f>C25*D25</f>
        <v>1096.1556</v>
      </c>
      <c r="F25" s="138"/>
      <c r="G25" s="98">
        <f>C25</f>
        <v>2202</v>
      </c>
      <c r="H25" s="210">
        <f>H23</f>
        <v>0.49780000000000002</v>
      </c>
      <c r="I25" s="98">
        <f>G25*H25</f>
        <v>1096.1556</v>
      </c>
      <c r="J25" s="144"/>
    </row>
    <row r="26" spans="1:10">
      <c r="A26" s="110">
        <v>12</v>
      </c>
      <c r="B26" s="140" t="s">
        <v>229</v>
      </c>
      <c r="C26" s="95">
        <v>0</v>
      </c>
      <c r="D26" s="210">
        <f>$D$23</f>
        <v>0.49780000000000002</v>
      </c>
      <c r="E26" s="95">
        <f>C26*D26</f>
        <v>0</v>
      </c>
      <c r="F26" s="138"/>
      <c r="G26" s="95">
        <v>0</v>
      </c>
      <c r="H26" s="210">
        <f>H23</f>
        <v>0.49780000000000002</v>
      </c>
      <c r="I26" s="95">
        <f>G26*H26</f>
        <v>0</v>
      </c>
      <c r="J26" s="144"/>
    </row>
    <row r="27" spans="1:10">
      <c r="A27" s="110">
        <v>13</v>
      </c>
      <c r="B27" s="208" t="s">
        <v>36</v>
      </c>
      <c r="C27" s="209">
        <f>SUM(C23:C26)</f>
        <v>2202</v>
      </c>
      <c r="D27" s="67"/>
      <c r="E27" s="209">
        <f>SUM(E23:E26)</f>
        <v>1096.1556</v>
      </c>
      <c r="F27" s="67"/>
      <c r="G27" s="209">
        <f>SUM(G23:G26)</f>
        <v>2202</v>
      </c>
      <c r="H27" s="67"/>
      <c r="I27" s="209">
        <f>SUM(I23:I26)</f>
        <v>1096.1556</v>
      </c>
      <c r="J27" s="139"/>
    </row>
    <row r="28" spans="1:10">
      <c r="A28" s="110">
        <v>14</v>
      </c>
      <c r="B28" s="139"/>
      <c r="C28" s="67"/>
      <c r="D28" s="67"/>
      <c r="E28" s="67"/>
      <c r="F28" s="67"/>
      <c r="G28" s="67"/>
      <c r="H28" s="67"/>
      <c r="I28" s="67"/>
      <c r="J28" s="139"/>
    </row>
    <row r="29" spans="1:10" ht="15.75">
      <c r="A29" s="110">
        <v>15</v>
      </c>
      <c r="B29" s="136" t="s">
        <v>158</v>
      </c>
      <c r="C29" s="67"/>
      <c r="D29" s="67"/>
      <c r="E29" s="67"/>
      <c r="F29" s="67"/>
      <c r="G29" s="67"/>
      <c r="H29" s="67"/>
      <c r="I29" s="67"/>
      <c r="J29" s="143"/>
    </row>
    <row r="30" spans="1:10">
      <c r="A30" s="110">
        <v>16</v>
      </c>
      <c r="B30" s="140" t="s">
        <v>226</v>
      </c>
      <c r="C30" s="92">
        <v>0</v>
      </c>
      <c r="D30" s="104">
        <v>5.1771199999999996E-2</v>
      </c>
      <c r="E30" s="92">
        <f>C30*D30</f>
        <v>0</v>
      </c>
      <c r="F30" s="67"/>
      <c r="G30" s="92">
        <v>0</v>
      </c>
      <c r="H30" s="104">
        <v>5.1771199999999996E-2</v>
      </c>
      <c r="I30" s="92">
        <f>G30*H30</f>
        <v>0</v>
      </c>
      <c r="J30" s="144"/>
    </row>
    <row r="31" spans="1:10">
      <c r="A31" s="110">
        <v>17</v>
      </c>
      <c r="B31" s="140" t="s">
        <v>227</v>
      </c>
      <c r="C31" s="137">
        <v>0</v>
      </c>
      <c r="D31" s="104">
        <f>$D$30</f>
        <v>5.1771199999999996E-2</v>
      </c>
      <c r="E31" s="137">
        <f>C31*D31</f>
        <v>0</v>
      </c>
      <c r="F31" s="67"/>
      <c r="G31" s="137">
        <v>0</v>
      </c>
      <c r="H31" s="210">
        <f>D31</f>
        <v>5.1771199999999996E-2</v>
      </c>
      <c r="I31" s="137">
        <f>G31*H31</f>
        <v>0</v>
      </c>
      <c r="J31" s="144"/>
    </row>
    <row r="32" spans="1:10">
      <c r="A32" s="110">
        <v>18</v>
      </c>
      <c r="B32" s="140" t="s">
        <v>228</v>
      </c>
      <c r="C32" s="98">
        <v>562153.58890000009</v>
      </c>
      <c r="D32" s="104">
        <f>$D$30</f>
        <v>5.1771199999999996E-2</v>
      </c>
      <c r="E32" s="98">
        <f>C32*D32</f>
        <v>29103.365881659684</v>
      </c>
      <c r="F32" s="67"/>
      <c r="G32" s="98">
        <f>C32</f>
        <v>562153.58890000009</v>
      </c>
      <c r="H32" s="210">
        <f>D32</f>
        <v>5.1771199999999996E-2</v>
      </c>
      <c r="I32" s="98">
        <f>G32*H32</f>
        <v>29103.365881659684</v>
      </c>
      <c r="J32" s="139"/>
    </row>
    <row r="33" spans="1:10">
      <c r="A33" s="110">
        <v>19</v>
      </c>
      <c r="B33" s="140" t="s">
        <v>229</v>
      </c>
      <c r="C33" s="95">
        <v>0</v>
      </c>
      <c r="D33" s="104">
        <f>$D$30</f>
        <v>5.1771199999999996E-2</v>
      </c>
      <c r="E33" s="95">
        <f>C33*D33</f>
        <v>0</v>
      </c>
      <c r="F33" s="67"/>
      <c r="G33" s="95">
        <v>0</v>
      </c>
      <c r="H33" s="210">
        <f>D33</f>
        <v>5.1771199999999996E-2</v>
      </c>
      <c r="I33" s="95">
        <f>G33*H33</f>
        <v>0</v>
      </c>
      <c r="J33" s="139"/>
    </row>
    <row r="34" spans="1:10">
      <c r="A34" s="110">
        <v>20</v>
      </c>
      <c r="B34" s="208" t="s">
        <v>36</v>
      </c>
      <c r="C34" s="209">
        <f>SUM(C30:C33)</f>
        <v>562153.58890000009</v>
      </c>
      <c r="D34" s="67"/>
      <c r="E34" s="209">
        <f>SUM(E30:E33)</f>
        <v>29103.365881659684</v>
      </c>
      <c r="F34" s="67"/>
      <c r="G34" s="209">
        <f>SUM(G30:G33)</f>
        <v>562153.58890000009</v>
      </c>
      <c r="H34" s="67"/>
      <c r="I34" s="209">
        <f>SUM(I30:I33)</f>
        <v>29103.365881659684</v>
      </c>
      <c r="J34" s="143"/>
    </row>
    <row r="35" spans="1:10">
      <c r="A35" s="110">
        <v>21</v>
      </c>
      <c r="B35" s="143"/>
      <c r="C35" s="67"/>
      <c r="D35" s="67"/>
      <c r="E35" s="67"/>
      <c r="F35" s="67"/>
      <c r="G35" s="67"/>
      <c r="H35" s="67"/>
      <c r="I35" s="67"/>
      <c r="J35" s="67"/>
    </row>
    <row r="36" spans="1:10" ht="15.75">
      <c r="A36" s="110">
        <v>22</v>
      </c>
      <c r="B36" s="136" t="s">
        <v>159</v>
      </c>
      <c r="C36" s="67"/>
      <c r="D36" s="67"/>
      <c r="E36" s="67"/>
      <c r="F36" s="67"/>
      <c r="G36" s="67"/>
      <c r="H36" s="67"/>
      <c r="I36" s="67"/>
      <c r="J36" s="67"/>
    </row>
    <row r="37" spans="1:10">
      <c r="A37" s="110">
        <v>23</v>
      </c>
      <c r="B37" s="140" t="s">
        <v>226</v>
      </c>
      <c r="C37" s="92">
        <v>0</v>
      </c>
      <c r="D37" s="104">
        <v>5.6412179785543033E-2</v>
      </c>
      <c r="E37" s="92">
        <f>C37*D37</f>
        <v>0</v>
      </c>
      <c r="F37" s="67"/>
      <c r="G37" s="92">
        <v>0</v>
      </c>
      <c r="H37" s="210">
        <f>D37</f>
        <v>5.6412179785543033E-2</v>
      </c>
      <c r="I37" s="92">
        <f>G37*H37</f>
        <v>0</v>
      </c>
      <c r="J37" s="67"/>
    </row>
    <row r="38" spans="1:10">
      <c r="A38" s="110">
        <v>24</v>
      </c>
      <c r="B38" s="140" t="s">
        <v>227</v>
      </c>
      <c r="C38" s="137">
        <v>0</v>
      </c>
      <c r="D38" s="104">
        <f>$D$37</f>
        <v>5.6412179785543033E-2</v>
      </c>
      <c r="E38" s="137">
        <f>C38*D38</f>
        <v>0</v>
      </c>
      <c r="G38" s="137">
        <v>0</v>
      </c>
      <c r="H38" s="210">
        <f>D38</f>
        <v>5.6412179785543033E-2</v>
      </c>
      <c r="I38" s="137">
        <f>G38*H38</f>
        <v>0</v>
      </c>
    </row>
    <row r="39" spans="1:10">
      <c r="A39" s="110">
        <v>25</v>
      </c>
      <c r="B39" s="140" t="s">
        <v>228</v>
      </c>
      <c r="C39" s="98">
        <v>0</v>
      </c>
      <c r="D39" s="104">
        <f>$D$37</f>
        <v>5.6412179785543033E-2</v>
      </c>
      <c r="E39" s="98">
        <f>C39*D39</f>
        <v>0</v>
      </c>
      <c r="G39" s="98">
        <f>C39</f>
        <v>0</v>
      </c>
      <c r="H39" s="210">
        <f>D39</f>
        <v>5.6412179785543033E-2</v>
      </c>
      <c r="I39" s="98">
        <f>G39*H39</f>
        <v>0</v>
      </c>
    </row>
    <row r="40" spans="1:10">
      <c r="A40" s="110">
        <v>26</v>
      </c>
      <c r="B40" s="140" t="s">
        <v>229</v>
      </c>
      <c r="C40" s="95">
        <v>0</v>
      </c>
      <c r="D40" s="104">
        <f>$D$37</f>
        <v>5.6412179785543033E-2</v>
      </c>
      <c r="E40" s="95">
        <f>C40*D40</f>
        <v>0</v>
      </c>
      <c r="G40" s="95">
        <v>0</v>
      </c>
      <c r="H40" s="210">
        <f>D40</f>
        <v>5.6412179785543033E-2</v>
      </c>
      <c r="I40" s="95">
        <f>G40*H40</f>
        <v>0</v>
      </c>
    </row>
    <row r="41" spans="1:10">
      <c r="A41" s="110">
        <v>27</v>
      </c>
      <c r="B41" s="208" t="s">
        <v>36</v>
      </c>
      <c r="C41" s="209">
        <f>SUM(C37:C40)</f>
        <v>0</v>
      </c>
      <c r="E41" s="209">
        <f>SUM(E37:E40)</f>
        <v>0</v>
      </c>
      <c r="G41" s="209">
        <f>SUM(G37:G40)</f>
        <v>0</v>
      </c>
      <c r="I41" s="209">
        <f>SUM(I37:I40)</f>
        <v>0</v>
      </c>
    </row>
    <row r="42" spans="1:10">
      <c r="A42" s="110">
        <v>28</v>
      </c>
    </row>
    <row r="43" spans="1:10" ht="16.5" thickBot="1">
      <c r="A43" s="110">
        <v>29</v>
      </c>
      <c r="B43" s="145" t="s">
        <v>160</v>
      </c>
      <c r="C43" s="107">
        <f>C41+C34+C27+C20</f>
        <v>619855.58890000009</v>
      </c>
      <c r="E43" s="107">
        <f>E41+E34+E27+E20</f>
        <v>85699.521481659685</v>
      </c>
      <c r="G43" s="107">
        <f>G41+G34+G27+G20</f>
        <v>619855.58890000009</v>
      </c>
      <c r="I43" s="107">
        <f>I41+I34+I27+I20</f>
        <v>85699.521481659685</v>
      </c>
    </row>
    <row r="44" spans="1:10" ht="15.75" thickTop="1"/>
    <row r="45" spans="1:10">
      <c r="B45" s="31" t="s">
        <v>230</v>
      </c>
    </row>
    <row r="46" spans="1:10">
      <c r="B46" s="211" t="s">
        <v>231</v>
      </c>
    </row>
    <row r="47" spans="1:10">
      <c r="B47" s="211" t="s">
        <v>232</v>
      </c>
    </row>
    <row r="48" spans="1:10">
      <c r="B48" s="170"/>
    </row>
    <row r="49" spans="2:2">
      <c r="B49" s="211" t="s">
        <v>233</v>
      </c>
    </row>
    <row r="51" spans="2:2">
      <c r="B51" s="211" t="s">
        <v>234</v>
      </c>
    </row>
    <row r="55" spans="2:2">
      <c r="B55" s="31" t="s">
        <v>115</v>
      </c>
    </row>
    <row r="56" spans="2:2">
      <c r="B56" s="31" t="s">
        <v>189</v>
      </c>
    </row>
  </sheetData>
  <mergeCells count="5">
    <mergeCell ref="A1:I1"/>
    <mergeCell ref="A2:I2"/>
    <mergeCell ref="A3:I3"/>
    <mergeCell ref="A4:I4"/>
    <mergeCell ref="A5:I5"/>
  </mergeCells>
  <printOptions horizontalCentered="1"/>
  <pageMargins left="0.89" right="0.34" top="0.5" bottom="0.5" header="0.25" footer="0.5"/>
  <pageSetup scale="80" orientation="portrait" verticalDpi="300" r:id="rId1"/>
  <headerFooter alignWithMargins="0">
    <oddHeader>&amp;R&amp;10CASE NO. 2018-00281
FR 16(8)(f)
ATTACHMENT 1</oddHeader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="80" zoomScaleNormal="90" zoomScaleSheetLayoutView="80" workbookViewId="0">
      <selection sqref="A1:I1"/>
    </sheetView>
  </sheetViews>
  <sheetFormatPr defaultRowHeight="15"/>
  <cols>
    <col min="1" max="1" width="5.88671875" style="31" customWidth="1"/>
    <col min="2" max="2" width="32.44140625" style="31" customWidth="1"/>
    <col min="3" max="3" width="11.33203125" style="31" customWidth="1"/>
    <col min="4" max="4" width="11.109375" style="31" customWidth="1"/>
    <col min="5" max="5" width="9.6640625" style="31" customWidth="1"/>
    <col min="6" max="6" width="4.21875" style="31" customWidth="1"/>
    <col min="7" max="7" width="9.5546875" style="31" bestFit="1" customWidth="1"/>
    <col min="8" max="8" width="12" style="31" customWidth="1"/>
    <col min="9" max="9" width="10.77734375" style="31" customWidth="1"/>
    <col min="10" max="16384" width="8.88671875" style="31"/>
  </cols>
  <sheetData>
    <row r="1" spans="1:14" ht="15.75">
      <c r="A1" s="261" t="s">
        <v>283</v>
      </c>
      <c r="B1" s="261"/>
      <c r="C1" s="261"/>
      <c r="D1" s="261"/>
      <c r="E1" s="261"/>
      <c r="F1" s="261"/>
      <c r="G1" s="261"/>
      <c r="H1" s="261"/>
      <c r="I1" s="261"/>
    </row>
    <row r="2" spans="1:14" ht="15.75">
      <c r="A2" s="261" t="s">
        <v>284</v>
      </c>
      <c r="B2" s="261" t="s">
        <v>72</v>
      </c>
      <c r="C2" s="261"/>
      <c r="D2" s="261"/>
      <c r="E2" s="261"/>
      <c r="F2" s="261"/>
      <c r="G2" s="261"/>
      <c r="H2" s="261"/>
      <c r="I2" s="261"/>
      <c r="J2" s="67"/>
    </row>
    <row r="3" spans="1:14" ht="15.75">
      <c r="A3" s="261" t="s">
        <v>235</v>
      </c>
      <c r="B3" s="261"/>
      <c r="C3" s="261"/>
      <c r="D3" s="261"/>
      <c r="E3" s="261"/>
      <c r="F3" s="261"/>
      <c r="G3" s="261"/>
      <c r="H3" s="261"/>
      <c r="I3" s="261"/>
      <c r="J3" s="67"/>
    </row>
    <row r="4" spans="1:14" ht="15.75">
      <c r="A4" s="261"/>
      <c r="B4" s="261"/>
      <c r="C4" s="261"/>
      <c r="D4" s="261"/>
      <c r="E4" s="261"/>
      <c r="F4" s="261"/>
      <c r="G4" s="261"/>
      <c r="H4" s="261"/>
      <c r="I4" s="261"/>
      <c r="J4" s="67"/>
    </row>
    <row r="5" spans="1:14" ht="15.75">
      <c r="A5" s="261"/>
      <c r="B5" s="261"/>
      <c r="C5" s="261"/>
      <c r="D5" s="261"/>
      <c r="E5" s="261"/>
      <c r="F5" s="261"/>
      <c r="G5" s="261"/>
      <c r="H5" s="261"/>
      <c r="I5" s="261"/>
      <c r="J5" s="67"/>
    </row>
    <row r="6" spans="1:14" ht="15.75">
      <c r="A6" s="67"/>
      <c r="B6" s="68"/>
      <c r="C6" s="68"/>
      <c r="D6" s="67"/>
      <c r="E6" s="67"/>
      <c r="F6" s="67"/>
      <c r="G6" s="67"/>
      <c r="H6" s="67"/>
      <c r="I6" s="67"/>
      <c r="J6" s="67"/>
    </row>
    <row r="7" spans="1:14" ht="15.75">
      <c r="A7" s="69" t="s">
        <v>163</v>
      </c>
      <c r="B7" s="67"/>
      <c r="C7" s="68"/>
      <c r="D7" s="67"/>
      <c r="E7" s="67"/>
      <c r="F7" s="67"/>
      <c r="G7" s="67"/>
      <c r="I7" s="70" t="s">
        <v>30</v>
      </c>
      <c r="J7" s="67"/>
    </row>
    <row r="8" spans="1:14" ht="15.75">
      <c r="A8" s="69" t="s">
        <v>192</v>
      </c>
      <c r="B8" s="67"/>
      <c r="C8" s="68"/>
      <c r="D8" s="67"/>
      <c r="E8" s="67"/>
      <c r="F8" s="67"/>
      <c r="G8" s="67"/>
      <c r="I8" s="71" t="s">
        <v>236</v>
      </c>
      <c r="J8" s="67"/>
    </row>
    <row r="9" spans="1:14" ht="15.75">
      <c r="A9" s="69" t="s">
        <v>149</v>
      </c>
      <c r="B9" s="67"/>
      <c r="C9" s="68"/>
      <c r="D9" s="67"/>
      <c r="E9" s="67"/>
      <c r="F9" s="67"/>
      <c r="G9" s="67"/>
      <c r="H9" s="72"/>
      <c r="I9" s="73" t="str">
        <f>F.1!$F$9</f>
        <v>Witness: Waller</v>
      </c>
      <c r="J9" s="67"/>
    </row>
    <row r="10" spans="1:14" ht="15.75">
      <c r="A10" s="74"/>
      <c r="B10" s="74"/>
      <c r="C10" s="212"/>
      <c r="D10" s="213" t="s">
        <v>134</v>
      </c>
      <c r="E10" s="212"/>
      <c r="F10" s="74"/>
      <c r="G10" s="212"/>
      <c r="H10" s="214" t="s">
        <v>135</v>
      </c>
      <c r="I10" s="212"/>
      <c r="J10" s="67"/>
      <c r="K10" s="215"/>
    </row>
    <row r="11" spans="1:14">
      <c r="A11" s="78" t="s">
        <v>35</v>
      </c>
      <c r="B11" s="67"/>
      <c r="C11" s="78"/>
      <c r="D11" s="2" t="s">
        <v>150</v>
      </c>
      <c r="E11" s="79" t="s">
        <v>151</v>
      </c>
      <c r="F11" s="67"/>
      <c r="G11" s="78"/>
      <c r="H11" s="79" t="str">
        <f>D11</f>
        <v xml:space="preserve">Kentucky </v>
      </c>
      <c r="I11" s="79" t="s">
        <v>167</v>
      </c>
      <c r="J11" s="67"/>
      <c r="K11" s="85"/>
    </row>
    <row r="12" spans="1:14">
      <c r="A12" s="80" t="s">
        <v>37</v>
      </c>
      <c r="B12" s="80" t="s">
        <v>3</v>
      </c>
      <c r="C12" s="80" t="s">
        <v>154</v>
      </c>
      <c r="D12" s="81" t="s">
        <v>153</v>
      </c>
      <c r="E12" s="80" t="s">
        <v>154</v>
      </c>
      <c r="F12" s="82"/>
      <c r="G12" s="80" t="s">
        <v>154</v>
      </c>
      <c r="H12" s="80" t="str">
        <f>D12</f>
        <v>Jurisdictional</v>
      </c>
      <c r="I12" s="80" t="s">
        <v>154</v>
      </c>
      <c r="J12" s="67"/>
    </row>
    <row r="13" spans="1:14">
      <c r="A13" s="67"/>
      <c r="B13" s="67"/>
      <c r="C13" s="67"/>
      <c r="D13" s="67"/>
      <c r="E13" s="67"/>
      <c r="F13" s="67"/>
      <c r="G13" s="67"/>
      <c r="H13" s="67"/>
      <c r="I13" s="67"/>
      <c r="J13" s="67"/>
      <c r="L13" s="130"/>
      <c r="N13" s="130"/>
    </row>
    <row r="14" spans="1:14" ht="15.75">
      <c r="A14" s="79"/>
      <c r="B14" s="216"/>
      <c r="C14" s="217"/>
      <c r="D14" s="217"/>
      <c r="E14" s="217"/>
      <c r="F14" s="217"/>
      <c r="G14" s="217"/>
      <c r="H14" s="217"/>
      <c r="I14" s="217"/>
      <c r="J14" s="217"/>
      <c r="L14" s="130"/>
      <c r="N14" s="130"/>
    </row>
    <row r="15" spans="1:14">
      <c r="A15" s="78"/>
      <c r="B15" s="110"/>
      <c r="C15" s="110" t="s">
        <v>72</v>
      </c>
      <c r="D15" s="110" t="s">
        <v>72</v>
      </c>
      <c r="E15" s="110" t="s">
        <v>72</v>
      </c>
      <c r="F15" s="110" t="s">
        <v>72</v>
      </c>
      <c r="G15" s="67"/>
      <c r="H15" s="150" t="str">
        <f>F15</f>
        <v xml:space="preserve"> </v>
      </c>
      <c r="I15" s="110" t="s">
        <v>72</v>
      </c>
      <c r="J15" s="67"/>
    </row>
    <row r="16" spans="1:14">
      <c r="A16" s="79">
        <v>1</v>
      </c>
      <c r="B16" s="135" t="s">
        <v>155</v>
      </c>
      <c r="C16" s="121">
        <v>34635.56</v>
      </c>
      <c r="D16" s="156">
        <v>1</v>
      </c>
      <c r="E16" s="121">
        <f>C16*D16</f>
        <v>34635.56</v>
      </c>
      <c r="F16" s="86"/>
      <c r="G16" s="121">
        <f>C16</f>
        <v>34635.56</v>
      </c>
      <c r="H16" s="96">
        <f>D16</f>
        <v>1</v>
      </c>
      <c r="I16" s="121">
        <f>G16*H16</f>
        <v>34635.56</v>
      </c>
      <c r="L16" s="130"/>
      <c r="N16" s="130"/>
    </row>
    <row r="17" spans="1:16">
      <c r="A17" s="78">
        <v>2</v>
      </c>
      <c r="B17" s="144"/>
      <c r="C17" s="218"/>
      <c r="D17" s="141"/>
      <c r="E17" s="218"/>
      <c r="F17" s="87"/>
      <c r="G17" s="218"/>
      <c r="H17" s="87"/>
      <c r="I17" s="218"/>
      <c r="J17" s="67"/>
      <c r="L17" s="130"/>
      <c r="N17" s="130"/>
    </row>
    <row r="18" spans="1:16">
      <c r="A18" s="79">
        <v>3</v>
      </c>
      <c r="B18" s="135" t="s">
        <v>157</v>
      </c>
      <c r="C18" s="218">
        <v>45057.120000000003</v>
      </c>
      <c r="D18" s="159">
        <v>0.49780000000000002</v>
      </c>
      <c r="E18" s="155">
        <f>C18*D18</f>
        <v>22429.434336000002</v>
      </c>
      <c r="F18" s="101"/>
      <c r="G18" s="155">
        <f>C18</f>
        <v>45057.120000000003</v>
      </c>
      <c r="H18" s="159">
        <v>0.49780000000000002</v>
      </c>
      <c r="I18" s="155">
        <f>G18*H18</f>
        <v>22429.434336000002</v>
      </c>
      <c r="J18" s="67"/>
      <c r="L18" s="130"/>
      <c r="N18" s="130"/>
    </row>
    <row r="19" spans="1:16">
      <c r="A19" s="78">
        <v>4</v>
      </c>
      <c r="B19" s="144"/>
      <c r="C19" s="218"/>
      <c r="D19" s="210"/>
      <c r="E19" s="218"/>
      <c r="F19" s="87"/>
      <c r="G19" s="218"/>
      <c r="H19" s="161"/>
      <c r="I19" s="218"/>
      <c r="J19" s="67"/>
      <c r="L19" s="130"/>
    </row>
    <row r="20" spans="1:16">
      <c r="A20" s="79">
        <v>5</v>
      </c>
      <c r="B20" s="144" t="s">
        <v>158</v>
      </c>
      <c r="C20" s="218">
        <v>358331.55366850429</v>
      </c>
      <c r="D20" s="159">
        <v>5.1771199999999996E-2</v>
      </c>
      <c r="E20" s="218">
        <f>C20*D20</f>
        <v>18551.25453128287</v>
      </c>
      <c r="F20" s="67"/>
      <c r="G20" s="218">
        <f>C20</f>
        <v>358331.55366850429</v>
      </c>
      <c r="H20" s="159">
        <v>5.1771199999999996E-2</v>
      </c>
      <c r="I20" s="218">
        <f>G20*H20</f>
        <v>18551.25453128287</v>
      </c>
      <c r="L20" s="130"/>
      <c r="N20" s="130"/>
      <c r="P20" s="85"/>
    </row>
    <row r="21" spans="1:16">
      <c r="A21" s="78">
        <v>6</v>
      </c>
      <c r="B21" s="144"/>
      <c r="C21" s="218"/>
      <c r="D21" s="142"/>
      <c r="E21" s="218"/>
      <c r="F21" s="67"/>
      <c r="G21" s="218"/>
      <c r="H21" s="162"/>
      <c r="I21" s="218"/>
      <c r="J21" s="67"/>
      <c r="L21" s="130"/>
      <c r="P21" s="85"/>
    </row>
    <row r="22" spans="1:16">
      <c r="A22" s="79">
        <v>7</v>
      </c>
      <c r="B22" s="144" t="s">
        <v>159</v>
      </c>
      <c r="C22" s="219">
        <v>150085.10799999998</v>
      </c>
      <c r="D22" s="159">
        <v>5.6412179785543033E-2</v>
      </c>
      <c r="E22" s="219">
        <f>C22*D22</f>
        <v>8466.6280956286409</v>
      </c>
      <c r="G22" s="219">
        <f>C22</f>
        <v>150085.10799999998</v>
      </c>
      <c r="H22" s="159">
        <v>5.6412179785543033E-2</v>
      </c>
      <c r="I22" s="219">
        <f>G22*H22</f>
        <v>8466.6280956286409</v>
      </c>
      <c r="L22" s="130"/>
      <c r="N22" s="130"/>
    </row>
    <row r="23" spans="1:16">
      <c r="A23" s="79">
        <v>8</v>
      </c>
    </row>
    <row r="24" spans="1:16" ht="15.75" thickBot="1">
      <c r="A24" s="79">
        <v>9</v>
      </c>
      <c r="B24" s="31" t="s">
        <v>237</v>
      </c>
      <c r="C24" s="107">
        <f>SUM(C16:C22)</f>
        <v>588109.34166850429</v>
      </c>
      <c r="E24" s="107">
        <f>SUM(E16:E22)</f>
        <v>84082.876962911512</v>
      </c>
      <c r="G24" s="107">
        <f>SUM(G16:G22)</f>
        <v>588109.34166850429</v>
      </c>
      <c r="I24" s="107">
        <f>SUM(I16:I22)</f>
        <v>84082.876962911512</v>
      </c>
    </row>
    <row r="25" spans="1:16" ht="15.75" thickTop="1">
      <c r="C25" s="108"/>
      <c r="E25" s="108"/>
      <c r="G25" s="108"/>
      <c r="I25" s="108"/>
    </row>
    <row r="27" spans="1:16">
      <c r="A27" s="69" t="s">
        <v>238</v>
      </c>
    </row>
    <row r="31" spans="1:16">
      <c r="B31" s="31" t="s">
        <v>239</v>
      </c>
    </row>
    <row r="32" spans="1:16">
      <c r="B32" s="31" t="s">
        <v>240</v>
      </c>
    </row>
    <row r="33" spans="2:2">
      <c r="B33" s="31" t="s">
        <v>241</v>
      </c>
    </row>
    <row r="34" spans="2:2">
      <c r="B34" s="31" t="s">
        <v>242</v>
      </c>
    </row>
    <row r="39" spans="2:2">
      <c r="B39" s="130"/>
    </row>
  </sheetData>
  <mergeCells count="5">
    <mergeCell ref="A1:I1"/>
    <mergeCell ref="A2:I2"/>
    <mergeCell ref="A3:I3"/>
    <mergeCell ref="A4:I4"/>
    <mergeCell ref="A5:I5"/>
  </mergeCells>
  <pageMargins left="0.8" right="0.61" top="1.05" bottom="0.5" header="0.3" footer="0.5"/>
  <pageSetup scale="95" orientation="landscape" verticalDpi="300" r:id="rId1"/>
  <headerFooter alignWithMargins="0">
    <oddHeader>&amp;R&amp;10CASE NO. 2018-00281
FR 16(8)(f)
ATTACHMENT 1</oddHeader>
    <oddFooter>&amp;RSchedule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80" zoomScaleNormal="80" zoomScaleSheetLayoutView="80" workbookViewId="0">
      <selection sqref="A1:G1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265" t="s">
        <v>283</v>
      </c>
      <c r="B1" s="265"/>
      <c r="C1" s="265"/>
      <c r="D1" s="265"/>
      <c r="E1" s="265"/>
      <c r="F1" s="265"/>
      <c r="G1" s="265"/>
    </row>
    <row r="2" spans="1:10" ht="15.75">
      <c r="A2" s="265" t="s">
        <v>284</v>
      </c>
      <c r="B2" s="265" t="s">
        <v>72</v>
      </c>
      <c r="C2" s="265"/>
      <c r="D2" s="265"/>
      <c r="E2" s="265"/>
      <c r="F2" s="265"/>
      <c r="G2" s="265"/>
      <c r="H2" s="32"/>
    </row>
    <row r="3" spans="1:10" ht="15.75">
      <c r="A3" s="265" t="s">
        <v>243</v>
      </c>
      <c r="B3" s="265"/>
      <c r="C3" s="265"/>
      <c r="D3" s="265"/>
      <c r="E3" s="265"/>
      <c r="F3" s="265"/>
      <c r="G3" s="265"/>
      <c r="H3" s="32"/>
    </row>
    <row r="4" spans="1:10" ht="15.75">
      <c r="A4" s="265"/>
      <c r="B4" s="265"/>
      <c r="C4" s="265"/>
      <c r="D4" s="265"/>
      <c r="E4" s="265"/>
      <c r="F4" s="265"/>
      <c r="G4" s="265"/>
      <c r="H4" s="32"/>
    </row>
    <row r="5" spans="1:10" ht="15.75">
      <c r="A5" s="265"/>
      <c r="B5" s="265"/>
      <c r="C5" s="265"/>
      <c r="D5" s="265"/>
      <c r="E5" s="265"/>
      <c r="F5" s="265"/>
      <c r="G5" s="265"/>
      <c r="H5" s="32"/>
    </row>
    <row r="6" spans="1:10" ht="15.75">
      <c r="A6" s="32"/>
      <c r="B6" s="33"/>
      <c r="C6" s="33"/>
      <c r="D6" s="33"/>
      <c r="E6" s="33"/>
      <c r="F6" s="32"/>
      <c r="G6" s="32"/>
      <c r="H6" s="32"/>
    </row>
    <row r="7" spans="1:10" ht="15.75">
      <c r="A7" s="34" t="s">
        <v>163</v>
      </c>
      <c r="B7" s="32"/>
      <c r="C7" s="32"/>
      <c r="D7" s="32"/>
      <c r="E7" s="33"/>
      <c r="F7" s="32"/>
      <c r="G7" s="35" t="s">
        <v>30</v>
      </c>
      <c r="H7" s="32"/>
    </row>
    <row r="8" spans="1:10" ht="15.75">
      <c r="A8" s="34" t="s">
        <v>192</v>
      </c>
      <c r="B8" s="32"/>
      <c r="C8" s="32"/>
      <c r="D8" s="32"/>
      <c r="E8" s="33"/>
      <c r="F8" s="32"/>
      <c r="G8" s="36" t="s">
        <v>244</v>
      </c>
      <c r="H8" s="32"/>
    </row>
    <row r="9" spans="1:10" ht="15.75">
      <c r="A9" s="34" t="s">
        <v>149</v>
      </c>
      <c r="B9" s="32"/>
      <c r="C9" s="32"/>
      <c r="D9" s="32"/>
      <c r="E9" s="220"/>
      <c r="F9" s="221"/>
      <c r="G9" s="178" t="str">
        <f>F.1!$F$9</f>
        <v>Witness: Waller</v>
      </c>
      <c r="H9" s="32"/>
    </row>
    <row r="10" spans="1:10">
      <c r="A10" s="39"/>
      <c r="B10" s="39"/>
      <c r="C10" s="39"/>
      <c r="D10" s="39"/>
    </row>
    <row r="11" spans="1:10">
      <c r="A11" s="55" t="s">
        <v>35</v>
      </c>
      <c r="B11" s="32"/>
      <c r="C11" s="32"/>
      <c r="D11" s="32"/>
      <c r="F11" s="186" t="s">
        <v>245</v>
      </c>
    </row>
    <row r="12" spans="1:10">
      <c r="A12" s="40" t="s">
        <v>37</v>
      </c>
      <c r="B12" s="40" t="s">
        <v>3</v>
      </c>
      <c r="C12" s="40" t="s">
        <v>246</v>
      </c>
      <c r="D12" s="40" t="s">
        <v>247</v>
      </c>
      <c r="E12" s="40" t="s">
        <v>248</v>
      </c>
      <c r="F12" s="1" t="s">
        <v>249</v>
      </c>
      <c r="G12" s="1" t="s">
        <v>250</v>
      </c>
      <c r="H12" s="32"/>
      <c r="I12" s="222"/>
    </row>
    <row r="13" spans="1:10">
      <c r="A13" s="32"/>
      <c r="B13" s="32"/>
      <c r="C13" s="32"/>
      <c r="D13" s="32"/>
      <c r="E13" s="32"/>
      <c r="F13" s="32"/>
      <c r="G13" s="32"/>
      <c r="H13" s="32"/>
    </row>
    <row r="14" spans="1:10" ht="15.75">
      <c r="A14" s="223" t="s">
        <v>251</v>
      </c>
      <c r="C14" s="223"/>
      <c r="D14" s="223"/>
      <c r="E14" s="224"/>
      <c r="F14" s="224"/>
      <c r="G14" s="224"/>
      <c r="H14" s="224"/>
      <c r="J14" s="66"/>
    </row>
    <row r="15" spans="1:10">
      <c r="A15" s="55"/>
      <c r="B15" s="54"/>
      <c r="C15" s="54"/>
      <c r="D15" s="54"/>
      <c r="E15" s="110" t="s">
        <v>72</v>
      </c>
      <c r="F15" s="110" t="s">
        <v>72</v>
      </c>
      <c r="G15" s="54" t="s">
        <v>72</v>
      </c>
      <c r="H15" s="32"/>
    </row>
    <row r="16" spans="1:10">
      <c r="A16" s="55">
        <v>1</v>
      </c>
      <c r="B16" s="54" t="s">
        <v>252</v>
      </c>
      <c r="C16" s="54"/>
      <c r="D16" s="54"/>
      <c r="E16" s="110"/>
      <c r="F16" s="110"/>
      <c r="G16" s="225">
        <v>19375.2</v>
      </c>
      <c r="H16" s="32"/>
    </row>
    <row r="17" spans="1:10">
      <c r="A17" s="55">
        <v>2</v>
      </c>
      <c r="E17" s="218"/>
      <c r="F17" s="31"/>
      <c r="G17" s="226"/>
      <c r="H17" s="32"/>
    </row>
    <row r="18" spans="1:10">
      <c r="A18" s="227">
        <v>3</v>
      </c>
      <c r="B18" s="228" t="s">
        <v>253</v>
      </c>
      <c r="C18" s="228"/>
      <c r="D18" s="228"/>
      <c r="E18" s="218"/>
      <c r="G18" s="229">
        <v>19375.2</v>
      </c>
      <c r="J18" s="66"/>
    </row>
    <row r="19" spans="1:10">
      <c r="A19" s="55">
        <v>4</v>
      </c>
      <c r="B19" s="228"/>
      <c r="C19" s="228"/>
      <c r="D19" s="230"/>
      <c r="E19" s="218"/>
      <c r="G19" s="226"/>
      <c r="H19" s="32"/>
    </row>
    <row r="20" spans="1:10">
      <c r="A20" s="55">
        <v>5</v>
      </c>
      <c r="B20" s="228" t="s">
        <v>254</v>
      </c>
      <c r="C20" s="228"/>
      <c r="D20" s="230"/>
      <c r="E20" s="218"/>
      <c r="G20" s="225">
        <f>-G18</f>
        <v>-19375.2</v>
      </c>
      <c r="J20" s="66"/>
    </row>
    <row r="21" spans="1:10">
      <c r="A21" s="227"/>
      <c r="E21" s="218"/>
      <c r="F21" s="226"/>
      <c r="G21" s="231"/>
    </row>
    <row r="22" spans="1:10">
      <c r="A22" s="227"/>
      <c r="E22" s="218"/>
      <c r="F22" s="232"/>
      <c r="G22" s="231"/>
    </row>
    <row r="23" spans="1:10">
      <c r="E23" s="233"/>
      <c r="G23" s="233"/>
    </row>
    <row r="25" spans="1:10">
      <c r="A25" s="234" t="s">
        <v>255</v>
      </c>
    </row>
    <row r="27" spans="1:10">
      <c r="A27" s="69" t="s">
        <v>256</v>
      </c>
      <c r="B27" s="31"/>
      <c r="C27" s="31"/>
      <c r="D27" s="31"/>
      <c r="E27" s="31"/>
      <c r="F27" s="31"/>
      <c r="G27" s="31"/>
    </row>
    <row r="28" spans="1:10">
      <c r="A28" s="34"/>
    </row>
    <row r="29" spans="1:10">
      <c r="A29" s="34"/>
    </row>
    <row r="30" spans="1:10">
      <c r="A30" s="34"/>
    </row>
    <row r="31" spans="1:10">
      <c r="A31" s="34"/>
    </row>
    <row r="36" spans="2:4">
      <c r="B36" s="66"/>
      <c r="C36" s="66"/>
      <c r="D36" s="66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3" footer="0.5"/>
  <pageSetup scale="99" orientation="portrait" verticalDpi="300" r:id="rId1"/>
  <headerFooter alignWithMargins="0">
    <oddHeader>&amp;R&amp;9CASE NO. 2018-00281
FR 16(8)(f)
ATTACHMENT 1</oddHeader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="80" zoomScaleNormal="90" zoomScaleSheetLayoutView="80" workbookViewId="0">
      <selection sqref="A1:F1"/>
    </sheetView>
  </sheetViews>
  <sheetFormatPr defaultRowHeight="15"/>
  <cols>
    <col min="1" max="1" width="5.88671875" style="235" customWidth="1"/>
    <col min="2" max="2" width="7.109375" style="235" customWidth="1"/>
    <col min="3" max="3" width="31.109375" style="235" bestFit="1" customWidth="1"/>
    <col min="4" max="4" width="11.88671875" style="235" customWidth="1"/>
    <col min="5" max="5" width="10.6640625" style="235" customWidth="1"/>
    <col min="6" max="6" width="11.44140625" style="235" customWidth="1"/>
    <col min="7" max="16384" width="8.88671875" style="235"/>
  </cols>
  <sheetData>
    <row r="1" spans="1:9" ht="15.75">
      <c r="A1" s="265" t="s">
        <v>283</v>
      </c>
      <c r="B1" s="265"/>
      <c r="C1" s="265"/>
      <c r="D1" s="265"/>
      <c r="E1" s="265"/>
      <c r="F1" s="265"/>
    </row>
    <row r="2" spans="1:9" ht="15.75">
      <c r="A2" s="265" t="s">
        <v>284</v>
      </c>
      <c r="B2" s="265" t="s">
        <v>72</v>
      </c>
      <c r="C2" s="265"/>
      <c r="D2" s="265"/>
      <c r="E2" s="265"/>
      <c r="F2" s="265"/>
    </row>
    <row r="3" spans="1:9" ht="15.75">
      <c r="A3" s="265" t="s">
        <v>257</v>
      </c>
      <c r="B3" s="265"/>
      <c r="C3" s="265"/>
      <c r="D3" s="265"/>
      <c r="E3" s="265"/>
      <c r="F3" s="265"/>
    </row>
    <row r="4" spans="1:9" ht="15.75">
      <c r="A4" s="265"/>
      <c r="B4" s="265"/>
      <c r="C4" s="265"/>
      <c r="D4" s="265"/>
      <c r="E4" s="265"/>
      <c r="F4" s="265"/>
    </row>
    <row r="5" spans="1:9" ht="15.75">
      <c r="B5" s="181"/>
      <c r="C5" s="181"/>
      <c r="D5" s="181"/>
      <c r="E5" s="181"/>
    </row>
    <row r="6" spans="1:9" ht="15.75">
      <c r="A6" s="34" t="s">
        <v>163</v>
      </c>
      <c r="E6" s="181"/>
      <c r="F6" s="236" t="s">
        <v>30</v>
      </c>
    </row>
    <row r="7" spans="1:9" ht="15.75">
      <c r="A7" s="34" t="s">
        <v>192</v>
      </c>
      <c r="E7" s="181"/>
      <c r="F7" s="237" t="s">
        <v>258</v>
      </c>
    </row>
    <row r="8" spans="1:9" ht="15.75">
      <c r="A8" s="34" t="s">
        <v>149</v>
      </c>
      <c r="E8" s="238"/>
      <c r="F8" s="239" t="str">
        <f>F.1!$F$9</f>
        <v>Witness: Waller</v>
      </c>
    </row>
    <row r="9" spans="1:9">
      <c r="A9" s="240"/>
      <c r="B9" s="240"/>
      <c r="C9" s="240"/>
      <c r="D9" s="240"/>
    </row>
    <row r="10" spans="1:9">
      <c r="A10" s="241"/>
      <c r="B10" s="241"/>
      <c r="C10" s="241"/>
      <c r="D10" s="241"/>
    </row>
    <row r="11" spans="1:9">
      <c r="A11" s="242" t="s">
        <v>35</v>
      </c>
      <c r="E11" s="230" t="s">
        <v>259</v>
      </c>
      <c r="F11" s="230" t="s">
        <v>151</v>
      </c>
    </row>
    <row r="12" spans="1:9">
      <c r="A12" s="243" t="s">
        <v>37</v>
      </c>
      <c r="B12" s="243" t="s">
        <v>260</v>
      </c>
      <c r="C12" s="243" t="s">
        <v>261</v>
      </c>
      <c r="D12" s="243" t="s">
        <v>36</v>
      </c>
      <c r="E12" s="243" t="s">
        <v>262</v>
      </c>
      <c r="F12" s="244" t="s">
        <v>263</v>
      </c>
      <c r="H12" s="245"/>
    </row>
    <row r="14" spans="1:9">
      <c r="A14" s="246" t="s">
        <v>264</v>
      </c>
      <c r="G14" s="49"/>
      <c r="H14" s="49"/>
      <c r="I14" s="49"/>
    </row>
    <row r="15" spans="1:9">
      <c r="A15" s="247">
        <v>1</v>
      </c>
      <c r="B15" s="230">
        <v>2</v>
      </c>
      <c r="C15" s="235" t="s">
        <v>265</v>
      </c>
      <c r="D15" s="248">
        <v>4619226.5692848982</v>
      </c>
      <c r="E15" s="249">
        <v>5.1771199999999996E-2</v>
      </c>
      <c r="F15" s="250">
        <f>D15*E15</f>
        <v>239142.9025637623</v>
      </c>
      <c r="G15" s="49"/>
      <c r="H15" s="49"/>
      <c r="I15" s="49"/>
    </row>
    <row r="16" spans="1:9">
      <c r="B16" s="230"/>
      <c r="G16" s="49"/>
      <c r="H16" s="49"/>
      <c r="I16" s="49"/>
    </row>
    <row r="17" spans="1:10">
      <c r="A17" s="247">
        <f>A15+1</f>
        <v>2</v>
      </c>
      <c r="B17" s="230">
        <v>12</v>
      </c>
      <c r="C17" s="235" t="s">
        <v>265</v>
      </c>
      <c r="D17" s="248">
        <v>0</v>
      </c>
      <c r="E17" s="249">
        <v>5.6412179785543033E-2</v>
      </c>
      <c r="F17" s="250">
        <f>D17*E17</f>
        <v>0</v>
      </c>
      <c r="G17" s="49"/>
      <c r="H17" s="49"/>
      <c r="I17" s="49"/>
    </row>
    <row r="18" spans="1:10">
      <c r="A18" s="247"/>
      <c r="B18" s="230"/>
      <c r="G18" s="49"/>
      <c r="H18" s="49"/>
      <c r="I18" s="49"/>
    </row>
    <row r="19" spans="1:10">
      <c r="A19" s="247">
        <f>A17+1</f>
        <v>3</v>
      </c>
      <c r="B19" s="230">
        <v>91</v>
      </c>
      <c r="C19" s="235" t="s">
        <v>265</v>
      </c>
      <c r="D19" s="248">
        <v>846073</v>
      </c>
      <c r="E19" s="249">
        <v>0.49780000000000002</v>
      </c>
      <c r="F19" s="250">
        <f>D19*E19</f>
        <v>421175.13940000004</v>
      </c>
      <c r="G19" s="49"/>
      <c r="H19" s="49"/>
      <c r="I19" s="49"/>
    </row>
    <row r="20" spans="1:10">
      <c r="A20" s="247"/>
      <c r="B20" s="230"/>
      <c r="G20" s="49"/>
      <c r="H20" s="49"/>
      <c r="I20" s="49"/>
      <c r="J20" s="235" t="s">
        <v>72</v>
      </c>
    </row>
    <row r="21" spans="1:10">
      <c r="A21" s="247">
        <f>A19+1</f>
        <v>4</v>
      </c>
      <c r="B21" s="230">
        <v>9</v>
      </c>
      <c r="C21" s="235" t="s">
        <v>265</v>
      </c>
      <c r="D21" s="235">
        <v>0</v>
      </c>
      <c r="E21" s="249">
        <v>1</v>
      </c>
      <c r="F21" s="250">
        <f>D21*E21</f>
        <v>0</v>
      </c>
      <c r="G21" s="49"/>
      <c r="H21" s="49"/>
      <c r="I21" s="49"/>
    </row>
    <row r="22" spans="1:10">
      <c r="A22" s="247"/>
      <c r="G22" s="49"/>
      <c r="H22" s="49"/>
      <c r="I22" s="49"/>
    </row>
    <row r="23" spans="1:10">
      <c r="A23" s="247">
        <f>A21+1</f>
        <v>5</v>
      </c>
      <c r="C23" s="235" t="s">
        <v>266</v>
      </c>
      <c r="F23" s="251">
        <f>SUM(F15:F22)</f>
        <v>660318.04196376237</v>
      </c>
      <c r="G23" s="49"/>
      <c r="H23" s="49"/>
      <c r="I23" s="49"/>
    </row>
    <row r="24" spans="1:10">
      <c r="A24" s="247"/>
      <c r="F24" s="248"/>
      <c r="G24" s="49"/>
      <c r="H24" s="49"/>
      <c r="I24" s="49"/>
    </row>
    <row r="25" spans="1:10">
      <c r="G25" s="49"/>
      <c r="H25" s="49"/>
      <c r="I25" s="49"/>
    </row>
    <row r="26" spans="1:10">
      <c r="A26" s="246" t="s">
        <v>267</v>
      </c>
      <c r="G26" s="49"/>
      <c r="H26" s="49"/>
      <c r="I26" s="49"/>
    </row>
    <row r="27" spans="1:10">
      <c r="A27" s="247">
        <f>A23+1</f>
        <v>6</v>
      </c>
      <c r="B27" s="230">
        <v>2</v>
      </c>
      <c r="C27" s="235" t="s">
        <v>268</v>
      </c>
      <c r="D27" s="248">
        <v>1992898.6133238107</v>
      </c>
      <c r="E27" s="252">
        <f>E15</f>
        <v>5.1771199999999996E-2</v>
      </c>
      <c r="F27" s="250">
        <f>D27*E27</f>
        <v>103174.75269010966</v>
      </c>
      <c r="G27" s="49"/>
      <c r="H27" s="49"/>
      <c r="I27" s="49"/>
    </row>
    <row r="28" spans="1:10">
      <c r="A28" s="247">
        <f>A27+1</f>
        <v>7</v>
      </c>
      <c r="B28" s="230"/>
      <c r="C28" s="235" t="s">
        <v>269</v>
      </c>
      <c r="D28" s="248">
        <v>2176607.9147419627</v>
      </c>
      <c r="E28" s="249">
        <f>E27</f>
        <v>5.1771199999999996E-2</v>
      </c>
      <c r="F28" s="250">
        <f>D28*E28</f>
        <v>112685.6036756891</v>
      </c>
      <c r="G28" s="49"/>
      <c r="H28" s="49"/>
      <c r="I28" s="49"/>
    </row>
    <row r="29" spans="1:10">
      <c r="A29" s="247"/>
      <c r="B29" s="230"/>
      <c r="G29" s="49"/>
      <c r="H29" s="49"/>
      <c r="I29" s="49"/>
    </row>
    <row r="30" spans="1:10">
      <c r="A30" s="247">
        <f>A28+1</f>
        <v>8</v>
      </c>
      <c r="B30" s="230">
        <v>12</v>
      </c>
      <c r="C30" s="235" t="s">
        <v>268</v>
      </c>
      <c r="D30" s="253">
        <v>51606.655958830859</v>
      </c>
      <c r="E30" s="249">
        <f>E17</f>
        <v>5.6412179785543033E-2</v>
      </c>
      <c r="F30" s="250">
        <f>D30*E30</f>
        <v>2911.243954080232</v>
      </c>
      <c r="G30" s="49"/>
      <c r="H30" s="49"/>
      <c r="I30" s="49"/>
    </row>
    <row r="31" spans="1:10">
      <c r="A31" s="247">
        <f>A30+1</f>
        <v>9</v>
      </c>
      <c r="B31" s="230"/>
      <c r="C31" s="235" t="s">
        <v>269</v>
      </c>
      <c r="D31" s="253">
        <v>58920.900528394508</v>
      </c>
      <c r="E31" s="249">
        <f>E30</f>
        <v>5.6412179785543033E-2</v>
      </c>
      <c r="F31" s="250">
        <f>D31*E31</f>
        <v>3323.8564337338885</v>
      </c>
      <c r="G31" s="49"/>
      <c r="H31" s="49"/>
      <c r="I31" s="49"/>
    </row>
    <row r="32" spans="1:10">
      <c r="A32" s="49"/>
      <c r="B32" s="230"/>
      <c r="G32" s="49"/>
      <c r="H32" s="49"/>
      <c r="I32" s="49"/>
    </row>
    <row r="33" spans="1:9">
      <c r="A33" s="247">
        <f>A31+1</f>
        <v>10</v>
      </c>
      <c r="B33" s="230">
        <v>91</v>
      </c>
      <c r="C33" s="235" t="s">
        <v>270</v>
      </c>
      <c r="D33" s="248">
        <v>161850.79771399999</v>
      </c>
      <c r="E33" s="249">
        <f>E19</f>
        <v>0.49780000000000002</v>
      </c>
      <c r="F33" s="250">
        <f>D33*E33</f>
        <v>80569.327102029201</v>
      </c>
      <c r="G33" s="49"/>
      <c r="H33" s="49"/>
      <c r="I33" s="49"/>
    </row>
    <row r="34" spans="1:9">
      <c r="A34" s="247">
        <f>A33+1</f>
        <v>11</v>
      </c>
      <c r="B34" s="230"/>
      <c r="D34" s="248"/>
      <c r="E34" s="249"/>
      <c r="F34" s="250"/>
      <c r="G34" s="49"/>
      <c r="H34" s="49"/>
      <c r="I34" s="49"/>
    </row>
    <row r="35" spans="1:9">
      <c r="A35" s="69"/>
      <c r="B35" s="230"/>
      <c r="G35" s="49"/>
      <c r="H35" s="49"/>
      <c r="I35" s="49"/>
    </row>
    <row r="36" spans="1:9">
      <c r="A36" s="247">
        <f>A34+1</f>
        <v>12</v>
      </c>
      <c r="B36" s="230">
        <v>9</v>
      </c>
      <c r="C36" s="235" t="s">
        <v>268</v>
      </c>
      <c r="D36" s="248">
        <v>0</v>
      </c>
      <c r="E36" s="249">
        <v>1</v>
      </c>
      <c r="F36" s="250">
        <f>D36*E36</f>
        <v>0</v>
      </c>
      <c r="G36" s="49"/>
      <c r="H36" s="49"/>
      <c r="I36" s="49"/>
    </row>
    <row r="37" spans="1:9">
      <c r="A37" s="247">
        <f>A36+1</f>
        <v>13</v>
      </c>
      <c r="C37" s="235" t="s">
        <v>269</v>
      </c>
      <c r="D37" s="248">
        <v>0</v>
      </c>
      <c r="E37" s="249">
        <v>1</v>
      </c>
      <c r="F37" s="250">
        <f>D37*E37</f>
        <v>0</v>
      </c>
      <c r="G37" s="49"/>
      <c r="H37" s="49"/>
      <c r="I37" s="49"/>
    </row>
    <row r="38" spans="1:9">
      <c r="A38" s="49"/>
      <c r="G38" s="49"/>
      <c r="H38" s="49"/>
      <c r="I38" s="49"/>
    </row>
    <row r="39" spans="1:9">
      <c r="A39" s="247">
        <f>A37+1</f>
        <v>14</v>
      </c>
      <c r="C39" s="235" t="s">
        <v>271</v>
      </c>
      <c r="F39" s="251">
        <f>SUM(F27:F37)</f>
        <v>302664.78385564208</v>
      </c>
      <c r="G39" s="49"/>
      <c r="H39" s="49"/>
      <c r="I39" s="49"/>
    </row>
    <row r="40" spans="1:9">
      <c r="A40" s="49"/>
      <c r="G40" s="49"/>
      <c r="H40" s="49"/>
      <c r="I40" s="49"/>
    </row>
    <row r="41" spans="1:9" ht="18" customHeight="1" thickBot="1">
      <c r="A41" s="247">
        <f>A39+1</f>
        <v>15</v>
      </c>
      <c r="C41" s="235" t="s">
        <v>272</v>
      </c>
      <c r="F41" s="254">
        <f>F23+F39</f>
        <v>962982.82581940445</v>
      </c>
      <c r="G41" s="49"/>
      <c r="H41" s="49"/>
      <c r="I41" s="49"/>
    </row>
    <row r="42" spans="1:9" ht="15.75" thickTop="1">
      <c r="A42" s="49"/>
      <c r="B42" s="49"/>
      <c r="C42" s="49"/>
      <c r="D42" s="49"/>
      <c r="E42" s="49"/>
      <c r="F42" s="49"/>
      <c r="G42" s="49"/>
      <c r="H42" s="49"/>
      <c r="I42" s="49"/>
    </row>
  </sheetData>
  <mergeCells count="4">
    <mergeCell ref="A1:F1"/>
    <mergeCell ref="A2:F2"/>
    <mergeCell ref="A3:F3"/>
    <mergeCell ref="A4:F4"/>
  </mergeCells>
  <pageMargins left="0.95" right="0.82" top="1.05" bottom="0.5" header="0.3" footer="0.5"/>
  <pageSetup scale="92" orientation="portrait" verticalDpi="300" r:id="rId1"/>
  <headerFooter alignWithMargins="0">
    <oddHeader>&amp;R&amp;10CASE NO. 2018-00281
FR 16(8)(f)
ATTACHMENT 1</oddHeader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="110" zoomScaleNormal="100" zoomScaleSheetLayoutView="110" workbookViewId="0">
      <selection sqref="A1:F1"/>
    </sheetView>
  </sheetViews>
  <sheetFormatPr defaultRowHeight="15"/>
  <cols>
    <col min="1" max="1" width="8.77734375" customWidth="1"/>
    <col min="2" max="2" width="12.109375" customWidth="1"/>
    <col min="3" max="3" width="32.109375" bestFit="1" customWidth="1"/>
    <col min="4" max="4" width="10.6640625" customWidth="1"/>
    <col min="5" max="5" width="12.21875" customWidth="1"/>
    <col min="6" max="6" width="13.109375" bestFit="1" customWidth="1"/>
  </cols>
  <sheetData>
    <row r="1" spans="1:6" ht="15.75">
      <c r="A1" s="265" t="s">
        <v>283</v>
      </c>
      <c r="B1" s="265"/>
      <c r="C1" s="265"/>
      <c r="D1" s="265"/>
      <c r="E1" s="265"/>
      <c r="F1" s="265"/>
    </row>
    <row r="2" spans="1:6" ht="15.75">
      <c r="A2" s="265" t="s">
        <v>284</v>
      </c>
      <c r="B2" s="265" t="s">
        <v>72</v>
      </c>
      <c r="C2" s="265"/>
      <c r="D2" s="265"/>
      <c r="E2" s="265"/>
      <c r="F2" s="265"/>
    </row>
    <row r="3" spans="1:6" ht="15.75">
      <c r="A3" s="265" t="s">
        <v>273</v>
      </c>
      <c r="B3" s="265"/>
      <c r="C3" s="265"/>
      <c r="D3" s="265"/>
      <c r="E3" s="265"/>
      <c r="F3" s="265"/>
    </row>
    <row r="4" spans="1:6" ht="15.75">
      <c r="A4" s="265"/>
      <c r="B4" s="265"/>
      <c r="C4" s="265"/>
      <c r="D4" s="265"/>
      <c r="E4" s="265"/>
      <c r="F4" s="265"/>
    </row>
    <row r="5" spans="1:6" ht="15.75">
      <c r="A5" s="235"/>
      <c r="B5" s="181"/>
      <c r="C5" s="181"/>
      <c r="D5" s="181"/>
      <c r="E5" s="181"/>
      <c r="F5" s="235"/>
    </row>
    <row r="6" spans="1:6" ht="15.75">
      <c r="A6" s="34" t="s">
        <v>163</v>
      </c>
      <c r="B6" s="235"/>
      <c r="C6" s="235"/>
      <c r="D6" s="235"/>
      <c r="E6" s="181"/>
      <c r="F6" s="236" t="s">
        <v>30</v>
      </c>
    </row>
    <row r="7" spans="1:6" ht="15.75">
      <c r="A7" s="34" t="s">
        <v>192</v>
      </c>
      <c r="B7" s="235"/>
      <c r="C7" s="235"/>
      <c r="D7" s="235"/>
      <c r="E7" s="181"/>
      <c r="F7" s="237" t="s">
        <v>258</v>
      </c>
    </row>
    <row r="8" spans="1:6" ht="15.75">
      <c r="A8" s="34" t="s">
        <v>149</v>
      </c>
      <c r="B8" s="235"/>
      <c r="C8" s="235"/>
      <c r="D8" s="235"/>
      <c r="E8" s="238"/>
      <c r="F8" s="239" t="str">
        <f>F.1!$F$9</f>
        <v>Witness: Waller</v>
      </c>
    </row>
    <row r="11" spans="1:6">
      <c r="A11" s="175" t="s">
        <v>274</v>
      </c>
      <c r="B11" s="176" t="s">
        <v>275</v>
      </c>
      <c r="C11" s="176" t="s">
        <v>276</v>
      </c>
      <c r="D11" s="1" t="s">
        <v>154</v>
      </c>
      <c r="E11" s="176" t="s">
        <v>259</v>
      </c>
      <c r="F11" s="176" t="s">
        <v>36</v>
      </c>
    </row>
    <row r="12" spans="1:6">
      <c r="A12">
        <v>1</v>
      </c>
    </row>
    <row r="13" spans="1:6">
      <c r="A13">
        <v>2</v>
      </c>
      <c r="B13" s="255" t="s">
        <v>277</v>
      </c>
      <c r="C13" t="s">
        <v>278</v>
      </c>
      <c r="D13">
        <v>3664608.47</v>
      </c>
      <c r="E13" s="256">
        <v>5.1771199999999996E-2</v>
      </c>
      <c r="F13">
        <f>D13*E13</f>
        <v>189721.17802206401</v>
      </c>
    </row>
    <row r="14" spans="1:6">
      <c r="A14">
        <v>3</v>
      </c>
      <c r="B14" s="255" t="s">
        <v>277</v>
      </c>
      <c r="C14" s="67" t="s">
        <v>279</v>
      </c>
      <c r="D14" s="31">
        <v>1161418.7800000003</v>
      </c>
      <c r="E14" s="257">
        <v>5.1771199999999996E-2</v>
      </c>
      <c r="F14">
        <f t="shared" ref="F14:F17" si="0">D14*E14</f>
        <v>60128.043943136006</v>
      </c>
    </row>
    <row r="15" spans="1:6">
      <c r="A15">
        <v>4</v>
      </c>
      <c r="B15" s="255" t="s">
        <v>280</v>
      </c>
      <c r="C15" s="67" t="s">
        <v>279</v>
      </c>
      <c r="D15" s="31">
        <v>664152.70000000042</v>
      </c>
      <c r="E15" s="257">
        <v>5.6412179785543033E-2</v>
      </c>
      <c r="F15">
        <f t="shared" si="0"/>
        <v>37466.301517453852</v>
      </c>
    </row>
    <row r="16" spans="1:6">
      <c r="A16">
        <v>5</v>
      </c>
      <c r="B16" s="255" t="s">
        <v>281</v>
      </c>
      <c r="C16" s="67" t="s">
        <v>279</v>
      </c>
      <c r="D16" s="31">
        <v>339022.81999999989</v>
      </c>
      <c r="E16" s="257">
        <v>1</v>
      </c>
      <c r="F16">
        <f t="shared" si="0"/>
        <v>339022.81999999989</v>
      </c>
    </row>
    <row r="17" spans="1:6">
      <c r="A17">
        <v>6</v>
      </c>
      <c r="B17" s="255" t="s">
        <v>282</v>
      </c>
      <c r="C17" s="67" t="s">
        <v>279</v>
      </c>
      <c r="D17" s="31">
        <v>164728.26</v>
      </c>
      <c r="E17" s="257">
        <v>0.49780000000000002</v>
      </c>
      <c r="F17">
        <f t="shared" si="0"/>
        <v>82001.727828000003</v>
      </c>
    </row>
    <row r="18" spans="1:6">
      <c r="A18">
        <v>7</v>
      </c>
    </row>
    <row r="19" spans="1:6">
      <c r="A19">
        <v>8</v>
      </c>
      <c r="C19" t="s">
        <v>160</v>
      </c>
      <c r="F19">
        <f>SUM(F13:F17)</f>
        <v>708340.0713106537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1" orientation="portrait" r:id="rId1"/>
  <headerFooter>
    <oddHeader>&amp;R&amp;10CASE NO. 2018-00281
FR 16(8)(f)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BreakPreview" zoomScale="60" zoomScaleNormal="90" workbookViewId="0">
      <pane ySplit="11" topLeftCell="A12" activePane="bottomLeft" state="frozen"/>
      <selection activeCell="D31" sqref="D31"/>
      <selection pane="bottomLeft" activeCell="A12" sqref="A12"/>
    </sheetView>
  </sheetViews>
  <sheetFormatPr defaultColWidth="11.21875" defaultRowHeight="15"/>
  <cols>
    <col min="1" max="1" width="4.6640625" style="3" customWidth="1"/>
    <col min="2" max="2" width="9.5546875" style="3" customWidth="1"/>
    <col min="3" max="3" width="56.5546875" style="3" customWidth="1"/>
    <col min="4" max="4" width="10.6640625" style="3" customWidth="1"/>
    <col min="5" max="5" width="13.5546875" style="3" customWidth="1"/>
    <col min="6" max="6" width="11.6640625" style="3" customWidth="1"/>
    <col min="7" max="7" width="3.6640625" style="3" customWidth="1"/>
    <col min="8" max="8" width="7.6640625" style="3" customWidth="1"/>
    <col min="9" max="9" width="4.6640625" style="3" customWidth="1"/>
    <col min="10" max="10" width="23.6640625" style="3" customWidth="1"/>
    <col min="11" max="12" width="10.6640625" style="3" customWidth="1"/>
    <col min="13" max="13" width="11.6640625" style="3" customWidth="1"/>
    <col min="14" max="14" width="10.6640625" style="3" customWidth="1"/>
    <col min="15" max="15" width="9.6640625" style="3" customWidth="1"/>
    <col min="16" max="16" width="14.6640625" style="3" customWidth="1"/>
    <col min="17" max="17" width="5.6640625" style="3" customWidth="1"/>
    <col min="18" max="18" width="4.6640625" style="3" customWidth="1"/>
    <col min="19" max="19" width="9.6640625" style="3" customWidth="1"/>
    <col min="20" max="20" width="20.6640625" style="3" customWidth="1"/>
    <col min="21" max="21" width="9.6640625" style="3" customWidth="1"/>
    <col min="22" max="22" width="15.6640625" style="3" customWidth="1"/>
    <col min="23" max="23" width="9.6640625" style="3" customWidth="1"/>
    <col min="24" max="24" width="6.6640625" style="3" customWidth="1"/>
    <col min="25" max="25" width="9.6640625" style="3" customWidth="1"/>
    <col min="26" max="26" width="16.6640625" style="3" customWidth="1"/>
    <col min="27" max="27" width="9.6640625" style="3" customWidth="1"/>
    <col min="28" max="28" width="5.6640625" style="3" customWidth="1"/>
    <col min="29" max="29" width="10.6640625" style="3" customWidth="1"/>
    <col min="30" max="30" width="19.6640625" style="3" customWidth="1"/>
    <col min="31" max="31" width="9.6640625" style="3" customWidth="1"/>
    <col min="32" max="32" width="16.6640625" style="3" customWidth="1"/>
    <col min="33" max="33" width="11.21875" style="3"/>
    <col min="34" max="34" width="5.6640625" style="3" customWidth="1"/>
    <col min="35" max="35" width="10.6640625" style="3" customWidth="1"/>
    <col min="36" max="36" width="17.6640625" style="3" customWidth="1"/>
    <col min="37" max="37" width="10.6640625" style="3" customWidth="1"/>
    <col min="38" max="38" width="24.6640625" style="3" customWidth="1"/>
    <col min="39" max="40" width="9.6640625" style="3" customWidth="1"/>
    <col min="41" max="41" width="11.6640625" style="3" customWidth="1"/>
    <col min="42" max="43" width="9.6640625" style="3" customWidth="1"/>
    <col min="44" max="44" width="13.6640625" style="3" customWidth="1"/>
    <col min="45" max="45" width="19.6640625" style="3" customWidth="1"/>
    <col min="46" max="46" width="14.6640625" style="3" customWidth="1"/>
    <col min="47" max="50" width="11.21875" style="3"/>
    <col min="51" max="51" width="9.6640625" style="3" customWidth="1"/>
    <col min="52" max="52" width="14.6640625" style="3" customWidth="1"/>
    <col min="53" max="54" width="11.21875" style="3"/>
    <col min="55" max="55" width="12.6640625" style="3" customWidth="1"/>
    <col min="56" max="56" width="10.6640625" style="3" customWidth="1"/>
    <col min="57" max="16384" width="11.21875" style="3"/>
  </cols>
  <sheetData>
    <row r="1" spans="1:7" ht="15.75" customHeight="1">
      <c r="A1" s="259" t="s">
        <v>283</v>
      </c>
      <c r="B1" s="259"/>
      <c r="C1" s="259"/>
      <c r="D1" s="259"/>
      <c r="E1" s="259"/>
      <c r="F1" s="259"/>
    </row>
    <row r="2" spans="1:7" ht="15.75">
      <c r="A2" s="259" t="s">
        <v>284</v>
      </c>
      <c r="B2" s="259"/>
      <c r="C2" s="259"/>
      <c r="D2" s="259"/>
      <c r="E2" s="259"/>
      <c r="F2" s="259"/>
    </row>
    <row r="3" spans="1:7" ht="15.75">
      <c r="A3" s="259" t="s">
        <v>28</v>
      </c>
      <c r="B3" s="259"/>
      <c r="C3" s="259"/>
      <c r="D3" s="259"/>
      <c r="E3" s="259"/>
      <c r="F3" s="259"/>
    </row>
    <row r="4" spans="1:7" ht="15.75">
      <c r="A4" s="259" t="s">
        <v>285</v>
      </c>
      <c r="B4" s="259"/>
      <c r="C4" s="259"/>
      <c r="D4" s="259"/>
      <c r="E4" s="259"/>
      <c r="F4" s="259"/>
    </row>
    <row r="5" spans="1:7" ht="15.75">
      <c r="A5" s="259" t="s">
        <v>286</v>
      </c>
      <c r="B5" s="259"/>
      <c r="C5" s="259"/>
      <c r="D5" s="259"/>
      <c r="E5" s="259"/>
      <c r="F5" s="259"/>
    </row>
    <row r="7" spans="1:7" ht="15.75">
      <c r="A7" s="4" t="s">
        <v>29</v>
      </c>
      <c r="B7" s="5"/>
      <c r="F7" s="6" t="s">
        <v>30</v>
      </c>
    </row>
    <row r="8" spans="1:7" ht="15.75">
      <c r="A8" s="4" t="s">
        <v>31</v>
      </c>
      <c r="B8" s="5"/>
      <c r="F8" s="7" t="s">
        <v>32</v>
      </c>
    </row>
    <row r="9" spans="1:7" ht="15.75">
      <c r="A9" s="4" t="s">
        <v>33</v>
      </c>
      <c r="B9" s="5"/>
      <c r="F9" s="8" t="s">
        <v>34</v>
      </c>
    </row>
    <row r="10" spans="1:7">
      <c r="A10" s="9" t="s">
        <v>35</v>
      </c>
      <c r="B10" s="10"/>
      <c r="C10" s="10"/>
      <c r="D10" s="9" t="s">
        <v>36</v>
      </c>
      <c r="E10" s="10"/>
      <c r="F10" s="10"/>
      <c r="G10" s="11"/>
    </row>
    <row r="11" spans="1:7">
      <c r="A11" s="12" t="s">
        <v>37</v>
      </c>
      <c r="B11" s="12" t="s">
        <v>38</v>
      </c>
      <c r="C11" s="12" t="s">
        <v>39</v>
      </c>
      <c r="D11" s="12" t="s">
        <v>40</v>
      </c>
      <c r="E11" s="12" t="s">
        <v>41</v>
      </c>
      <c r="F11" s="12" t="s">
        <v>42</v>
      </c>
      <c r="G11" s="11"/>
    </row>
    <row r="12" spans="1:7">
      <c r="A12" s="13"/>
      <c r="B12" s="13"/>
      <c r="C12" s="13"/>
      <c r="D12" s="13"/>
      <c r="E12" s="13"/>
      <c r="F12" s="13"/>
      <c r="G12" s="11"/>
    </row>
    <row r="13" spans="1:7" ht="15.75">
      <c r="A13" s="13"/>
      <c r="C13" s="14" t="s">
        <v>43</v>
      </c>
      <c r="D13" s="13"/>
      <c r="E13" s="13"/>
      <c r="F13" s="13"/>
      <c r="G13" s="11"/>
    </row>
    <row r="14" spans="1:7">
      <c r="G14" s="11"/>
    </row>
    <row r="15" spans="1:7">
      <c r="A15" s="15">
        <v>1</v>
      </c>
      <c r="B15" s="16" t="s">
        <v>44</v>
      </c>
      <c r="C15" s="17" t="s">
        <v>45</v>
      </c>
      <c r="D15" s="18">
        <v>44365.33</v>
      </c>
      <c r="E15" s="19" t="s">
        <v>46</v>
      </c>
      <c r="F15" s="15">
        <f t="shared" ref="F15:F78" si="0">D15</f>
        <v>44365.33</v>
      </c>
    </row>
    <row r="16" spans="1:7">
      <c r="A16" s="15">
        <f>A15+1</f>
        <v>2</v>
      </c>
      <c r="B16" s="16" t="s">
        <v>44</v>
      </c>
      <c r="C16" s="17" t="s">
        <v>47</v>
      </c>
      <c r="D16" s="18">
        <v>100</v>
      </c>
      <c r="E16" s="19"/>
      <c r="F16" s="15">
        <f t="shared" si="0"/>
        <v>100</v>
      </c>
    </row>
    <row r="17" spans="1:6">
      <c r="A17" s="15">
        <f t="shared" ref="A17:A80" si="1">A16+1</f>
        <v>3</v>
      </c>
      <c r="B17" s="16" t="s">
        <v>44</v>
      </c>
      <c r="C17" s="17" t="s">
        <v>48</v>
      </c>
      <c r="D17" s="18">
        <v>140</v>
      </c>
      <c r="E17" s="20"/>
      <c r="F17" s="15">
        <f t="shared" si="0"/>
        <v>140</v>
      </c>
    </row>
    <row r="18" spans="1:6">
      <c r="A18" s="15">
        <f t="shared" si="1"/>
        <v>4</v>
      </c>
      <c r="B18" s="16" t="s">
        <v>44</v>
      </c>
      <c r="C18" s="17" t="s">
        <v>49</v>
      </c>
      <c r="D18" s="18">
        <v>100</v>
      </c>
      <c r="E18" s="20"/>
      <c r="F18" s="15">
        <f t="shared" si="0"/>
        <v>100</v>
      </c>
    </row>
    <row r="19" spans="1:6">
      <c r="A19" s="15">
        <f t="shared" si="1"/>
        <v>5</v>
      </c>
      <c r="B19" s="16" t="s">
        <v>44</v>
      </c>
      <c r="C19" s="17" t="s">
        <v>50</v>
      </c>
      <c r="D19" s="18">
        <v>26.95</v>
      </c>
      <c r="E19" s="20"/>
      <c r="F19" s="15">
        <f t="shared" si="0"/>
        <v>26.95</v>
      </c>
    </row>
    <row r="20" spans="1:6">
      <c r="A20" s="15">
        <f t="shared" si="1"/>
        <v>6</v>
      </c>
      <c r="B20" s="16" t="s">
        <v>44</v>
      </c>
      <c r="C20" s="17" t="s">
        <v>51</v>
      </c>
      <c r="D20" s="18">
        <v>130</v>
      </c>
      <c r="E20" s="20"/>
      <c r="F20" s="15">
        <f t="shared" si="0"/>
        <v>130</v>
      </c>
    </row>
    <row r="21" spans="1:6">
      <c r="A21" s="15">
        <f t="shared" si="1"/>
        <v>7</v>
      </c>
      <c r="B21" s="16" t="s">
        <v>44</v>
      </c>
      <c r="C21" s="17" t="s">
        <v>52</v>
      </c>
      <c r="D21" s="18">
        <v>75</v>
      </c>
      <c r="E21" s="20"/>
      <c r="F21" s="15">
        <f t="shared" si="0"/>
        <v>75</v>
      </c>
    </row>
    <row r="22" spans="1:6">
      <c r="A22" s="15">
        <f t="shared" si="1"/>
        <v>8</v>
      </c>
      <c r="B22" s="16" t="s">
        <v>44</v>
      </c>
      <c r="C22" s="17" t="s">
        <v>53</v>
      </c>
      <c r="D22" s="18">
        <v>200</v>
      </c>
      <c r="E22" s="20"/>
      <c r="F22" s="15">
        <f t="shared" si="0"/>
        <v>200</v>
      </c>
    </row>
    <row r="23" spans="1:6">
      <c r="A23" s="15">
        <f t="shared" si="1"/>
        <v>9</v>
      </c>
      <c r="B23" s="16" t="s">
        <v>44</v>
      </c>
      <c r="C23" s="17" t="s">
        <v>54</v>
      </c>
      <c r="D23" s="18">
        <v>59</v>
      </c>
      <c r="E23" s="20"/>
      <c r="F23" s="15">
        <f t="shared" si="0"/>
        <v>59</v>
      </c>
    </row>
    <row r="24" spans="1:6">
      <c r="A24" s="15">
        <f t="shared" si="1"/>
        <v>10</v>
      </c>
      <c r="B24" s="16" t="s">
        <v>44</v>
      </c>
      <c r="C24" s="17" t="s">
        <v>55</v>
      </c>
      <c r="D24" s="18">
        <v>510</v>
      </c>
      <c r="E24" s="20"/>
      <c r="F24" s="15">
        <f t="shared" si="0"/>
        <v>510</v>
      </c>
    </row>
    <row r="25" spans="1:6">
      <c r="A25" s="15">
        <f t="shared" si="1"/>
        <v>11</v>
      </c>
      <c r="B25" s="16" t="s">
        <v>44</v>
      </c>
      <c r="C25" s="17" t="s">
        <v>56</v>
      </c>
      <c r="D25" s="18">
        <v>2500</v>
      </c>
      <c r="E25" s="20"/>
      <c r="F25" s="15">
        <f t="shared" si="0"/>
        <v>2500</v>
      </c>
    </row>
    <row r="26" spans="1:6">
      <c r="A26" s="15">
        <f t="shared" si="1"/>
        <v>12</v>
      </c>
      <c r="B26" s="16" t="s">
        <v>44</v>
      </c>
      <c r="C26" s="17" t="s">
        <v>56</v>
      </c>
      <c r="D26" s="18">
        <v>1250</v>
      </c>
      <c r="E26" s="20"/>
      <c r="F26" s="15">
        <f t="shared" si="0"/>
        <v>1250</v>
      </c>
    </row>
    <row r="27" spans="1:6">
      <c r="A27" s="15">
        <f t="shared" si="1"/>
        <v>13</v>
      </c>
      <c r="B27" s="16" t="s">
        <v>44</v>
      </c>
      <c r="C27" s="17" t="s">
        <v>56</v>
      </c>
      <c r="D27" s="18">
        <v>75</v>
      </c>
      <c r="E27" s="20"/>
      <c r="F27" s="15">
        <f t="shared" si="0"/>
        <v>75</v>
      </c>
    </row>
    <row r="28" spans="1:6">
      <c r="A28" s="15">
        <f t="shared" si="1"/>
        <v>14</v>
      </c>
      <c r="B28" s="16" t="s">
        <v>44</v>
      </c>
      <c r="C28" s="17" t="s">
        <v>57</v>
      </c>
      <c r="D28" s="18">
        <v>200</v>
      </c>
      <c r="E28" s="20"/>
      <c r="F28" s="15">
        <f t="shared" si="0"/>
        <v>200</v>
      </c>
    </row>
    <row r="29" spans="1:6">
      <c r="A29" s="15">
        <f t="shared" si="1"/>
        <v>15</v>
      </c>
      <c r="B29" s="16" t="s">
        <v>44</v>
      </c>
      <c r="C29" s="17" t="s">
        <v>58</v>
      </c>
      <c r="D29" s="18">
        <v>150</v>
      </c>
      <c r="E29" s="20"/>
      <c r="F29" s="15">
        <f t="shared" si="0"/>
        <v>150</v>
      </c>
    </row>
    <row r="30" spans="1:6">
      <c r="A30" s="15">
        <f t="shared" si="1"/>
        <v>16</v>
      </c>
      <c r="B30" s="16" t="s">
        <v>44</v>
      </c>
      <c r="C30" s="17" t="s">
        <v>59</v>
      </c>
      <c r="D30" s="18">
        <v>300</v>
      </c>
      <c r="E30" s="20"/>
      <c r="F30" s="15">
        <f t="shared" si="0"/>
        <v>300</v>
      </c>
    </row>
    <row r="31" spans="1:6">
      <c r="A31" s="15">
        <f t="shared" si="1"/>
        <v>17</v>
      </c>
      <c r="B31" s="16" t="s">
        <v>44</v>
      </c>
      <c r="C31" s="17" t="s">
        <v>60</v>
      </c>
      <c r="D31" s="18">
        <v>235</v>
      </c>
      <c r="E31" s="20"/>
      <c r="F31" s="15">
        <f t="shared" si="0"/>
        <v>235</v>
      </c>
    </row>
    <row r="32" spans="1:6">
      <c r="A32" s="15">
        <f t="shared" si="1"/>
        <v>18</v>
      </c>
      <c r="B32" s="16" t="s">
        <v>44</v>
      </c>
      <c r="C32" s="17" t="s">
        <v>61</v>
      </c>
      <c r="D32" s="18">
        <v>250</v>
      </c>
      <c r="E32" s="20"/>
      <c r="F32" s="15">
        <f t="shared" si="0"/>
        <v>250</v>
      </c>
    </row>
    <row r="33" spans="1:6">
      <c r="A33" s="15">
        <f t="shared" si="1"/>
        <v>19</v>
      </c>
      <c r="B33" s="16" t="s">
        <v>44</v>
      </c>
      <c r="C33" s="17" t="s">
        <v>62</v>
      </c>
      <c r="D33" s="18">
        <v>421</v>
      </c>
      <c r="E33" s="20"/>
      <c r="F33" s="15">
        <f t="shared" si="0"/>
        <v>421</v>
      </c>
    </row>
    <row r="34" spans="1:6">
      <c r="A34" s="15">
        <f t="shared" si="1"/>
        <v>20</v>
      </c>
      <c r="B34" s="16" t="s">
        <v>44</v>
      </c>
      <c r="C34" s="17" t="s">
        <v>63</v>
      </c>
      <c r="D34" s="18">
        <v>300</v>
      </c>
      <c r="E34" s="20"/>
      <c r="F34" s="15">
        <f t="shared" si="0"/>
        <v>300</v>
      </c>
    </row>
    <row r="35" spans="1:6">
      <c r="A35" s="15">
        <f t="shared" si="1"/>
        <v>21</v>
      </c>
      <c r="B35" s="16" t="s">
        <v>44</v>
      </c>
      <c r="C35" s="17" t="s">
        <v>64</v>
      </c>
      <c r="D35" s="18">
        <v>350</v>
      </c>
      <c r="E35" s="20"/>
      <c r="F35" s="15">
        <f t="shared" si="0"/>
        <v>350</v>
      </c>
    </row>
    <row r="36" spans="1:6">
      <c r="A36" s="15">
        <f t="shared" si="1"/>
        <v>22</v>
      </c>
      <c r="B36" s="16" t="s">
        <v>44</v>
      </c>
      <c r="C36" s="17" t="s">
        <v>65</v>
      </c>
      <c r="D36" s="18">
        <v>10000</v>
      </c>
      <c r="E36" s="20"/>
      <c r="F36" s="15">
        <f t="shared" si="0"/>
        <v>10000</v>
      </c>
    </row>
    <row r="37" spans="1:6">
      <c r="A37" s="15">
        <f t="shared" si="1"/>
        <v>23</v>
      </c>
      <c r="B37" s="16" t="s">
        <v>44</v>
      </c>
      <c r="C37" s="17" t="s">
        <v>66</v>
      </c>
      <c r="D37" s="18">
        <v>13735</v>
      </c>
      <c r="E37" s="20"/>
      <c r="F37" s="15">
        <f t="shared" si="0"/>
        <v>13735</v>
      </c>
    </row>
    <row r="38" spans="1:6">
      <c r="A38" s="15">
        <f t="shared" si="1"/>
        <v>24</v>
      </c>
      <c r="B38" s="16" t="s">
        <v>44</v>
      </c>
      <c r="C38" s="17" t="s">
        <v>67</v>
      </c>
      <c r="D38" s="18">
        <v>400</v>
      </c>
      <c r="E38" s="19"/>
      <c r="F38" s="15">
        <f t="shared" si="0"/>
        <v>400</v>
      </c>
    </row>
    <row r="39" spans="1:6">
      <c r="A39" s="15">
        <f t="shared" si="1"/>
        <v>25</v>
      </c>
      <c r="B39" s="16" t="s">
        <v>44</v>
      </c>
      <c r="C39" s="17" t="s">
        <v>68</v>
      </c>
      <c r="D39" s="18">
        <v>150</v>
      </c>
      <c r="F39" s="15">
        <f t="shared" si="0"/>
        <v>150</v>
      </c>
    </row>
    <row r="40" spans="1:6">
      <c r="A40" s="15">
        <f t="shared" si="1"/>
        <v>26</v>
      </c>
      <c r="B40" s="16" t="s">
        <v>44</v>
      </c>
      <c r="C40" s="17" t="s">
        <v>69</v>
      </c>
      <c r="D40" s="18">
        <v>760</v>
      </c>
      <c r="F40" s="15">
        <f t="shared" si="0"/>
        <v>760</v>
      </c>
    </row>
    <row r="41" spans="1:6">
      <c r="A41" s="15">
        <f t="shared" si="1"/>
        <v>27</v>
      </c>
      <c r="B41" s="16" t="s">
        <v>44</v>
      </c>
      <c r="C41" s="17" t="s">
        <v>70</v>
      </c>
      <c r="D41" s="18">
        <v>295</v>
      </c>
      <c r="F41" s="15">
        <f t="shared" si="0"/>
        <v>295</v>
      </c>
    </row>
    <row r="42" spans="1:6">
      <c r="A42" s="15">
        <f t="shared" si="1"/>
        <v>28</v>
      </c>
      <c r="B42" s="16" t="s">
        <v>44</v>
      </c>
      <c r="C42" s="17" t="s">
        <v>71</v>
      </c>
      <c r="D42" s="18">
        <v>300</v>
      </c>
      <c r="E42" s="21" t="s">
        <v>72</v>
      </c>
      <c r="F42" s="15">
        <f t="shared" si="0"/>
        <v>300</v>
      </c>
    </row>
    <row r="43" spans="1:6">
      <c r="A43" s="15">
        <f t="shared" si="1"/>
        <v>29</v>
      </c>
      <c r="B43" s="16" t="s">
        <v>44</v>
      </c>
      <c r="C43" s="17" t="s">
        <v>71</v>
      </c>
      <c r="D43" s="18">
        <v>3000</v>
      </c>
      <c r="F43" s="15">
        <f t="shared" si="0"/>
        <v>3000</v>
      </c>
    </row>
    <row r="44" spans="1:6">
      <c r="A44" s="15">
        <f t="shared" si="1"/>
        <v>30</v>
      </c>
      <c r="B44" s="16" t="s">
        <v>44</v>
      </c>
      <c r="C44" s="17" t="s">
        <v>73</v>
      </c>
      <c r="D44" s="18">
        <v>200</v>
      </c>
      <c r="F44" s="15">
        <f t="shared" si="0"/>
        <v>200</v>
      </c>
    </row>
    <row r="45" spans="1:6">
      <c r="A45" s="15">
        <f t="shared" si="1"/>
        <v>31</v>
      </c>
      <c r="B45" s="16" t="s">
        <v>44</v>
      </c>
      <c r="C45" s="17" t="s">
        <v>74</v>
      </c>
      <c r="D45" s="18">
        <v>775</v>
      </c>
      <c r="F45" s="15">
        <f t="shared" si="0"/>
        <v>775</v>
      </c>
    </row>
    <row r="46" spans="1:6">
      <c r="A46" s="15">
        <f t="shared" si="1"/>
        <v>32</v>
      </c>
      <c r="B46" s="16" t="s">
        <v>44</v>
      </c>
      <c r="C46" s="17" t="s">
        <v>75</v>
      </c>
      <c r="D46" s="18">
        <v>2500</v>
      </c>
      <c r="F46" s="15">
        <f t="shared" si="0"/>
        <v>2500</v>
      </c>
    </row>
    <row r="47" spans="1:6">
      <c r="A47" s="15">
        <f t="shared" si="1"/>
        <v>33</v>
      </c>
      <c r="B47" s="16" t="s">
        <v>44</v>
      </c>
      <c r="C47" s="17" t="s">
        <v>76</v>
      </c>
      <c r="D47" s="18">
        <v>187</v>
      </c>
      <c r="E47" s="21" t="s">
        <v>72</v>
      </c>
      <c r="F47" s="15">
        <f t="shared" si="0"/>
        <v>187</v>
      </c>
    </row>
    <row r="48" spans="1:6">
      <c r="A48" s="15">
        <f t="shared" si="1"/>
        <v>34</v>
      </c>
      <c r="B48" s="16" t="s">
        <v>44</v>
      </c>
      <c r="C48" s="17" t="s">
        <v>77</v>
      </c>
      <c r="D48" s="18">
        <v>2999.4</v>
      </c>
      <c r="F48" s="15">
        <f t="shared" si="0"/>
        <v>2999.4</v>
      </c>
    </row>
    <row r="49" spans="1:6">
      <c r="A49" s="15">
        <f t="shared" si="1"/>
        <v>35</v>
      </c>
      <c r="B49" s="16" t="s">
        <v>44</v>
      </c>
      <c r="C49" s="17" t="s">
        <v>78</v>
      </c>
      <c r="D49" s="18">
        <v>11000</v>
      </c>
      <c r="F49" s="15">
        <f t="shared" si="0"/>
        <v>11000</v>
      </c>
    </row>
    <row r="50" spans="1:6">
      <c r="A50" s="15">
        <f t="shared" si="1"/>
        <v>36</v>
      </c>
      <c r="B50" s="16" t="s">
        <v>44</v>
      </c>
      <c r="C50" s="17" t="s">
        <v>79</v>
      </c>
      <c r="D50" s="18">
        <v>1348.08</v>
      </c>
      <c r="F50" s="15">
        <f t="shared" si="0"/>
        <v>1348.08</v>
      </c>
    </row>
    <row r="51" spans="1:6">
      <c r="A51" s="15">
        <f t="shared" si="1"/>
        <v>37</v>
      </c>
      <c r="B51" s="16" t="s">
        <v>44</v>
      </c>
      <c r="C51" s="17" t="s">
        <v>80</v>
      </c>
      <c r="D51" s="18">
        <v>100</v>
      </c>
      <c r="F51" s="15">
        <f t="shared" si="0"/>
        <v>100</v>
      </c>
    </row>
    <row r="52" spans="1:6">
      <c r="A52" s="15">
        <f t="shared" si="1"/>
        <v>38</v>
      </c>
      <c r="B52" s="16" t="s">
        <v>44</v>
      </c>
      <c r="C52" s="17" t="s">
        <v>81</v>
      </c>
      <c r="D52" s="18">
        <v>395</v>
      </c>
      <c r="F52" s="15">
        <f t="shared" si="0"/>
        <v>395</v>
      </c>
    </row>
    <row r="53" spans="1:6">
      <c r="A53" s="15">
        <f t="shared" si="1"/>
        <v>39</v>
      </c>
      <c r="B53" s="16" t="s">
        <v>44</v>
      </c>
      <c r="C53" s="17" t="s">
        <v>82</v>
      </c>
      <c r="D53" s="18">
        <v>7500</v>
      </c>
      <c r="F53" s="15">
        <f t="shared" si="0"/>
        <v>7500</v>
      </c>
    </row>
    <row r="54" spans="1:6">
      <c r="A54" s="15">
        <f t="shared" si="1"/>
        <v>40</v>
      </c>
      <c r="B54" s="16" t="s">
        <v>44</v>
      </c>
      <c r="C54" s="17" t="s">
        <v>83</v>
      </c>
      <c r="D54" s="18">
        <v>305</v>
      </c>
      <c r="F54" s="15">
        <f t="shared" si="0"/>
        <v>305</v>
      </c>
    </row>
    <row r="55" spans="1:6">
      <c r="A55" s="15">
        <f t="shared" si="1"/>
        <v>41</v>
      </c>
      <c r="B55" s="16" t="s">
        <v>44</v>
      </c>
      <c r="C55" s="17" t="s">
        <v>84</v>
      </c>
      <c r="D55" s="18">
        <v>200</v>
      </c>
      <c r="F55" s="15">
        <f t="shared" si="0"/>
        <v>200</v>
      </c>
    </row>
    <row r="56" spans="1:6">
      <c r="A56" s="15">
        <f t="shared" si="1"/>
        <v>42</v>
      </c>
      <c r="B56" s="16" t="s">
        <v>44</v>
      </c>
      <c r="C56" s="17" t="s">
        <v>85</v>
      </c>
      <c r="D56" s="18">
        <v>415</v>
      </c>
      <c r="F56" s="15">
        <f t="shared" si="0"/>
        <v>415</v>
      </c>
    </row>
    <row r="57" spans="1:6">
      <c r="A57" s="15">
        <f t="shared" si="1"/>
        <v>43</v>
      </c>
      <c r="B57" s="16" t="s">
        <v>44</v>
      </c>
      <c r="C57" s="17" t="s">
        <v>86</v>
      </c>
      <c r="D57" s="18">
        <v>421</v>
      </c>
      <c r="F57" s="15">
        <f t="shared" si="0"/>
        <v>421</v>
      </c>
    </row>
    <row r="58" spans="1:6">
      <c r="A58" s="15">
        <f t="shared" si="1"/>
        <v>44</v>
      </c>
      <c r="B58" s="16" t="s">
        <v>44</v>
      </c>
      <c r="C58" s="17" t="s">
        <v>87</v>
      </c>
      <c r="D58" s="18">
        <v>256</v>
      </c>
      <c r="F58" s="15">
        <f t="shared" si="0"/>
        <v>256</v>
      </c>
    </row>
    <row r="59" spans="1:6">
      <c r="A59" s="15">
        <f t="shared" si="1"/>
        <v>45</v>
      </c>
      <c r="B59" s="16" t="s">
        <v>44</v>
      </c>
      <c r="C59" s="17" t="s">
        <v>88</v>
      </c>
      <c r="D59" s="18">
        <v>500</v>
      </c>
      <c r="F59" s="15">
        <f t="shared" si="0"/>
        <v>500</v>
      </c>
    </row>
    <row r="60" spans="1:6">
      <c r="A60" s="15">
        <f t="shared" si="1"/>
        <v>46</v>
      </c>
      <c r="B60" s="16" t="s">
        <v>44</v>
      </c>
      <c r="C60" s="17" t="s">
        <v>89</v>
      </c>
      <c r="D60" s="18">
        <v>100</v>
      </c>
      <c r="E60" s="19"/>
      <c r="F60" s="15">
        <f t="shared" si="0"/>
        <v>100</v>
      </c>
    </row>
    <row r="61" spans="1:6">
      <c r="A61" s="15">
        <f t="shared" si="1"/>
        <v>47</v>
      </c>
      <c r="B61" s="16" t="s">
        <v>44</v>
      </c>
      <c r="C61" s="17" t="s">
        <v>90</v>
      </c>
      <c r="D61" s="18">
        <v>100</v>
      </c>
      <c r="F61" s="15">
        <f t="shared" si="0"/>
        <v>100</v>
      </c>
    </row>
    <row r="62" spans="1:6">
      <c r="A62" s="15">
        <f t="shared" si="1"/>
        <v>48</v>
      </c>
      <c r="B62" s="16" t="s">
        <v>44</v>
      </c>
      <c r="C62" s="17" t="s">
        <v>91</v>
      </c>
      <c r="D62" s="18">
        <v>75</v>
      </c>
      <c r="F62" s="15">
        <f t="shared" si="0"/>
        <v>75</v>
      </c>
    </row>
    <row r="63" spans="1:6">
      <c r="A63" s="15">
        <f t="shared" si="1"/>
        <v>49</v>
      </c>
      <c r="B63" s="22" t="s">
        <v>44</v>
      </c>
      <c r="C63" s="17" t="s">
        <v>85</v>
      </c>
      <c r="D63" s="18">
        <v>450</v>
      </c>
      <c r="F63" s="15">
        <f t="shared" si="0"/>
        <v>450</v>
      </c>
    </row>
    <row r="64" spans="1:6">
      <c r="A64" s="15">
        <f t="shared" si="1"/>
        <v>50</v>
      </c>
      <c r="B64" s="16" t="s">
        <v>44</v>
      </c>
      <c r="C64" s="17" t="s">
        <v>92</v>
      </c>
      <c r="D64" s="18">
        <v>100</v>
      </c>
      <c r="F64" s="15">
        <f t="shared" si="0"/>
        <v>100</v>
      </c>
    </row>
    <row r="65" spans="1:6">
      <c r="A65" s="15">
        <f t="shared" si="1"/>
        <v>51</v>
      </c>
      <c r="B65" s="16" t="s">
        <v>44</v>
      </c>
      <c r="C65" s="17" t="s">
        <v>93</v>
      </c>
      <c r="D65" s="18">
        <v>1000</v>
      </c>
      <c r="F65" s="15">
        <f t="shared" si="0"/>
        <v>1000</v>
      </c>
    </row>
    <row r="66" spans="1:6">
      <c r="A66" s="15">
        <f t="shared" si="1"/>
        <v>52</v>
      </c>
      <c r="B66" s="16" t="s">
        <v>44</v>
      </c>
      <c r="C66" s="17" t="s">
        <v>94</v>
      </c>
      <c r="D66" s="18">
        <v>300</v>
      </c>
      <c r="F66" s="15">
        <f t="shared" si="0"/>
        <v>300</v>
      </c>
    </row>
    <row r="67" spans="1:6">
      <c r="A67" s="15">
        <f t="shared" si="1"/>
        <v>53</v>
      </c>
      <c r="B67" s="16" t="s">
        <v>44</v>
      </c>
      <c r="C67" s="17" t="s">
        <v>95</v>
      </c>
      <c r="D67" s="18">
        <v>155</v>
      </c>
      <c r="F67" s="15">
        <f t="shared" si="0"/>
        <v>155</v>
      </c>
    </row>
    <row r="68" spans="1:6">
      <c r="A68" s="15">
        <f t="shared" si="1"/>
        <v>54</v>
      </c>
      <c r="B68" s="16" t="s">
        <v>44</v>
      </c>
      <c r="C68" s="17" t="s">
        <v>96</v>
      </c>
      <c r="D68" s="18">
        <v>34.340000000000003</v>
      </c>
      <c r="F68" s="15">
        <f t="shared" si="0"/>
        <v>34.340000000000003</v>
      </c>
    </row>
    <row r="69" spans="1:6">
      <c r="A69" s="15">
        <f t="shared" si="1"/>
        <v>55</v>
      </c>
      <c r="B69" s="16" t="s">
        <v>44</v>
      </c>
      <c r="C69" s="17" t="s">
        <v>97</v>
      </c>
      <c r="D69" s="18">
        <v>140</v>
      </c>
      <c r="F69" s="15">
        <f t="shared" si="0"/>
        <v>140</v>
      </c>
    </row>
    <row r="70" spans="1:6">
      <c r="A70" s="15">
        <f t="shared" si="1"/>
        <v>56</v>
      </c>
      <c r="B70" s="16" t="s">
        <v>44</v>
      </c>
      <c r="C70" s="17" t="s">
        <v>98</v>
      </c>
      <c r="D70" s="18">
        <v>50</v>
      </c>
      <c r="F70" s="15">
        <f t="shared" si="0"/>
        <v>50</v>
      </c>
    </row>
    <row r="71" spans="1:6">
      <c r="A71" s="15">
        <f t="shared" si="1"/>
        <v>57</v>
      </c>
      <c r="B71" s="16" t="s">
        <v>44</v>
      </c>
      <c r="C71" s="17" t="s">
        <v>99</v>
      </c>
      <c r="D71" s="18">
        <v>50</v>
      </c>
      <c r="F71" s="15">
        <f t="shared" si="0"/>
        <v>50</v>
      </c>
    </row>
    <row r="72" spans="1:6">
      <c r="A72" s="15">
        <f t="shared" si="1"/>
        <v>58</v>
      </c>
      <c r="B72" s="16" t="s">
        <v>44</v>
      </c>
      <c r="C72" s="17" t="s">
        <v>98</v>
      </c>
      <c r="D72" s="18">
        <v>20</v>
      </c>
      <c r="F72" s="15">
        <f t="shared" si="0"/>
        <v>20</v>
      </c>
    </row>
    <row r="73" spans="1:6">
      <c r="A73" s="15">
        <f t="shared" si="1"/>
        <v>59</v>
      </c>
      <c r="B73" s="16" t="s">
        <v>44</v>
      </c>
      <c r="C73" s="17" t="s">
        <v>100</v>
      </c>
      <c r="D73" s="18">
        <v>70</v>
      </c>
      <c r="F73" s="15">
        <f t="shared" si="0"/>
        <v>70</v>
      </c>
    </row>
    <row r="74" spans="1:6">
      <c r="A74" s="15">
        <f t="shared" si="1"/>
        <v>60</v>
      </c>
      <c r="B74" s="16" t="s">
        <v>44</v>
      </c>
      <c r="C74" s="17" t="s">
        <v>101</v>
      </c>
      <c r="D74" s="18">
        <v>38</v>
      </c>
      <c r="F74" s="15">
        <f t="shared" si="0"/>
        <v>38</v>
      </c>
    </row>
    <row r="75" spans="1:6">
      <c r="A75" s="15">
        <f t="shared" si="1"/>
        <v>61</v>
      </c>
      <c r="B75" s="16" t="s">
        <v>44</v>
      </c>
      <c r="C75" s="17" t="s">
        <v>102</v>
      </c>
      <c r="D75" s="18">
        <v>264</v>
      </c>
      <c r="F75" s="15">
        <f t="shared" si="0"/>
        <v>264</v>
      </c>
    </row>
    <row r="76" spans="1:6">
      <c r="A76" s="15">
        <f t="shared" si="1"/>
        <v>62</v>
      </c>
      <c r="B76" s="16" t="s">
        <v>44</v>
      </c>
      <c r="C76" s="17" t="s">
        <v>103</v>
      </c>
      <c r="D76" s="18">
        <v>409.4</v>
      </c>
      <c r="E76" s="23"/>
      <c r="F76" s="15">
        <f t="shared" si="0"/>
        <v>409.4</v>
      </c>
    </row>
    <row r="77" spans="1:6">
      <c r="A77" s="15">
        <f t="shared" si="1"/>
        <v>63</v>
      </c>
      <c r="B77" s="16" t="s">
        <v>44</v>
      </c>
      <c r="C77" s="17" t="s">
        <v>104</v>
      </c>
      <c r="D77" s="18">
        <v>1000</v>
      </c>
      <c r="E77" s="23"/>
      <c r="F77" s="15">
        <f t="shared" si="0"/>
        <v>1000</v>
      </c>
    </row>
    <row r="78" spans="1:6">
      <c r="A78" s="15">
        <f t="shared" si="1"/>
        <v>64</v>
      </c>
      <c r="B78" s="16" t="s">
        <v>44</v>
      </c>
      <c r="C78" s="17" t="s">
        <v>105</v>
      </c>
      <c r="D78" s="18">
        <v>350</v>
      </c>
      <c r="E78" s="23"/>
      <c r="F78" s="15">
        <f t="shared" si="0"/>
        <v>350</v>
      </c>
    </row>
    <row r="79" spans="1:6">
      <c r="A79" s="15">
        <f t="shared" si="1"/>
        <v>65</v>
      </c>
      <c r="B79" s="16" t="s">
        <v>44</v>
      </c>
      <c r="C79" s="17" t="s">
        <v>106</v>
      </c>
      <c r="D79" s="18">
        <v>140</v>
      </c>
      <c r="E79" s="23"/>
      <c r="F79" s="15">
        <f t="shared" ref="F79:F85" si="2">D79</f>
        <v>140</v>
      </c>
    </row>
    <row r="80" spans="1:6">
      <c r="A80" s="15">
        <f t="shared" si="1"/>
        <v>66</v>
      </c>
      <c r="B80" s="16" t="s">
        <v>44</v>
      </c>
      <c r="C80" s="17" t="s">
        <v>107</v>
      </c>
      <c r="D80" s="18">
        <v>420</v>
      </c>
      <c r="E80" s="23"/>
      <c r="F80" s="15">
        <f t="shared" si="2"/>
        <v>420</v>
      </c>
    </row>
    <row r="81" spans="1:6">
      <c r="A81" s="15">
        <f t="shared" ref="A81:A85" si="3">A80+1</f>
        <v>67</v>
      </c>
      <c r="B81" s="16" t="s">
        <v>44</v>
      </c>
      <c r="C81" s="17" t="s">
        <v>108</v>
      </c>
      <c r="D81" s="18">
        <v>250</v>
      </c>
      <c r="E81" s="23"/>
      <c r="F81" s="15">
        <f t="shared" si="2"/>
        <v>250</v>
      </c>
    </row>
    <row r="82" spans="1:6">
      <c r="A82" s="15">
        <f t="shared" si="3"/>
        <v>68</v>
      </c>
      <c r="B82" s="16" t="s">
        <v>44</v>
      </c>
      <c r="C82" s="17" t="s">
        <v>108</v>
      </c>
      <c r="D82" s="18">
        <v>250</v>
      </c>
      <c r="E82" s="23"/>
      <c r="F82" s="15">
        <f t="shared" si="2"/>
        <v>250</v>
      </c>
    </row>
    <row r="83" spans="1:6">
      <c r="A83" s="15">
        <f t="shared" si="3"/>
        <v>69</v>
      </c>
      <c r="B83" s="16" t="s">
        <v>44</v>
      </c>
      <c r="C83" s="17" t="s">
        <v>109</v>
      </c>
      <c r="D83" s="18">
        <v>300</v>
      </c>
      <c r="E83" s="23"/>
      <c r="F83" s="15">
        <f t="shared" si="2"/>
        <v>300</v>
      </c>
    </row>
    <row r="84" spans="1:6">
      <c r="A84" s="15">
        <f t="shared" si="3"/>
        <v>70</v>
      </c>
      <c r="B84" s="16" t="s">
        <v>44</v>
      </c>
      <c r="C84" s="17" t="s">
        <v>110</v>
      </c>
      <c r="D84" s="18">
        <v>200</v>
      </c>
      <c r="E84" s="23"/>
      <c r="F84" s="15">
        <f t="shared" si="2"/>
        <v>200</v>
      </c>
    </row>
    <row r="85" spans="1:6">
      <c r="A85" s="15">
        <f t="shared" si="3"/>
        <v>71</v>
      </c>
      <c r="B85" s="16" t="s">
        <v>44</v>
      </c>
      <c r="C85" s="17" t="s">
        <v>111</v>
      </c>
      <c r="D85" s="18">
        <v>11000</v>
      </c>
      <c r="E85" s="23"/>
      <c r="F85" s="15">
        <f t="shared" si="2"/>
        <v>11000</v>
      </c>
    </row>
    <row r="86" spans="1:6">
      <c r="A86" s="15"/>
      <c r="B86" s="16"/>
    </row>
    <row r="87" spans="1:6" ht="15.75">
      <c r="C87" s="24" t="s">
        <v>112</v>
      </c>
      <c r="D87" s="25">
        <f>SUM(D15:D86)</f>
        <v>126744.49999999999</v>
      </c>
      <c r="F87" s="25">
        <f>SUM(F15:F86)</f>
        <v>126744.49999999999</v>
      </c>
    </row>
    <row r="89" spans="1:6" ht="15.75">
      <c r="C89" s="14" t="s">
        <v>113</v>
      </c>
    </row>
    <row r="90" spans="1:6" ht="15.75">
      <c r="C90" s="26"/>
    </row>
    <row r="91" spans="1:6">
      <c r="A91" s="15">
        <v>1</v>
      </c>
      <c r="B91" s="16" t="s">
        <v>44</v>
      </c>
      <c r="C91" s="17" t="s">
        <v>45</v>
      </c>
      <c r="D91" s="18">
        <f>D15</f>
        <v>44365.33</v>
      </c>
      <c r="E91" s="19" t="s">
        <v>46</v>
      </c>
      <c r="F91" s="15">
        <f t="shared" ref="F91:F154" si="4">D91</f>
        <v>44365.33</v>
      </c>
    </row>
    <row r="92" spans="1:6">
      <c r="A92" s="15">
        <f t="shared" ref="A92:A107" si="5">A91+1</f>
        <v>2</v>
      </c>
      <c r="B92" s="16" t="s">
        <v>44</v>
      </c>
      <c r="C92" s="17" t="s">
        <v>47</v>
      </c>
      <c r="D92" s="18">
        <f t="shared" ref="D92:D155" si="6">D16</f>
        <v>100</v>
      </c>
      <c r="F92" s="15">
        <f t="shared" si="4"/>
        <v>100</v>
      </c>
    </row>
    <row r="93" spans="1:6">
      <c r="A93" s="15">
        <f t="shared" si="5"/>
        <v>3</v>
      </c>
      <c r="B93" s="16" t="s">
        <v>44</v>
      </c>
      <c r="C93" s="17" t="s">
        <v>48</v>
      </c>
      <c r="D93" s="18">
        <f t="shared" si="6"/>
        <v>140</v>
      </c>
      <c r="F93" s="15">
        <f t="shared" si="4"/>
        <v>140</v>
      </c>
    </row>
    <row r="94" spans="1:6">
      <c r="A94" s="15">
        <f t="shared" si="5"/>
        <v>4</v>
      </c>
      <c r="B94" s="16" t="s">
        <v>44</v>
      </c>
      <c r="C94" s="17" t="s">
        <v>49</v>
      </c>
      <c r="D94" s="18">
        <f t="shared" si="6"/>
        <v>100</v>
      </c>
      <c r="F94" s="15">
        <f t="shared" si="4"/>
        <v>100</v>
      </c>
    </row>
    <row r="95" spans="1:6">
      <c r="A95" s="15">
        <f t="shared" si="5"/>
        <v>5</v>
      </c>
      <c r="B95" s="16" t="s">
        <v>44</v>
      </c>
      <c r="C95" s="17" t="s">
        <v>50</v>
      </c>
      <c r="D95" s="18">
        <f t="shared" si="6"/>
        <v>26.95</v>
      </c>
      <c r="F95" s="15">
        <f t="shared" si="4"/>
        <v>26.95</v>
      </c>
    </row>
    <row r="96" spans="1:6">
      <c r="A96" s="15">
        <f t="shared" si="5"/>
        <v>6</v>
      </c>
      <c r="B96" s="16" t="s">
        <v>44</v>
      </c>
      <c r="C96" s="17" t="s">
        <v>51</v>
      </c>
      <c r="D96" s="18">
        <f t="shared" si="6"/>
        <v>130</v>
      </c>
      <c r="F96" s="15">
        <f t="shared" si="4"/>
        <v>130</v>
      </c>
    </row>
    <row r="97" spans="1:6">
      <c r="A97" s="15">
        <f t="shared" si="5"/>
        <v>7</v>
      </c>
      <c r="B97" s="16" t="s">
        <v>44</v>
      </c>
      <c r="C97" s="17" t="s">
        <v>52</v>
      </c>
      <c r="D97" s="18">
        <f t="shared" si="6"/>
        <v>75</v>
      </c>
      <c r="F97" s="15">
        <f t="shared" si="4"/>
        <v>75</v>
      </c>
    </row>
    <row r="98" spans="1:6">
      <c r="A98" s="15">
        <f t="shared" si="5"/>
        <v>8</v>
      </c>
      <c r="B98" s="16" t="s">
        <v>44</v>
      </c>
      <c r="C98" s="17" t="s">
        <v>53</v>
      </c>
      <c r="D98" s="18">
        <f t="shared" si="6"/>
        <v>200</v>
      </c>
      <c r="F98" s="15">
        <f t="shared" si="4"/>
        <v>200</v>
      </c>
    </row>
    <row r="99" spans="1:6">
      <c r="A99" s="15">
        <f t="shared" si="5"/>
        <v>9</v>
      </c>
      <c r="B99" s="16" t="s">
        <v>44</v>
      </c>
      <c r="C99" s="17" t="s">
        <v>54</v>
      </c>
      <c r="D99" s="18">
        <f t="shared" si="6"/>
        <v>59</v>
      </c>
      <c r="F99" s="15">
        <f t="shared" si="4"/>
        <v>59</v>
      </c>
    </row>
    <row r="100" spans="1:6">
      <c r="A100" s="15">
        <f t="shared" si="5"/>
        <v>10</v>
      </c>
      <c r="B100" s="16" t="s">
        <v>44</v>
      </c>
      <c r="C100" s="17" t="s">
        <v>55</v>
      </c>
      <c r="D100" s="18">
        <f t="shared" si="6"/>
        <v>510</v>
      </c>
      <c r="F100" s="15">
        <f t="shared" si="4"/>
        <v>510</v>
      </c>
    </row>
    <row r="101" spans="1:6">
      <c r="A101" s="15">
        <f t="shared" si="5"/>
        <v>11</v>
      </c>
      <c r="B101" s="16" t="s">
        <v>44</v>
      </c>
      <c r="C101" s="17" t="s">
        <v>56</v>
      </c>
      <c r="D101" s="18">
        <f t="shared" si="6"/>
        <v>2500</v>
      </c>
      <c r="F101" s="15">
        <f t="shared" si="4"/>
        <v>2500</v>
      </c>
    </row>
    <row r="102" spans="1:6">
      <c r="A102" s="15">
        <f t="shared" si="5"/>
        <v>12</v>
      </c>
      <c r="B102" s="16" t="s">
        <v>44</v>
      </c>
      <c r="C102" s="17" t="s">
        <v>56</v>
      </c>
      <c r="D102" s="18">
        <f t="shared" si="6"/>
        <v>1250</v>
      </c>
      <c r="F102" s="15">
        <f t="shared" si="4"/>
        <v>1250</v>
      </c>
    </row>
    <row r="103" spans="1:6">
      <c r="A103" s="15">
        <f t="shared" si="5"/>
        <v>13</v>
      </c>
      <c r="B103" s="16" t="s">
        <v>44</v>
      </c>
      <c r="C103" s="17" t="s">
        <v>56</v>
      </c>
      <c r="D103" s="18">
        <f t="shared" si="6"/>
        <v>75</v>
      </c>
      <c r="F103" s="15">
        <f t="shared" si="4"/>
        <v>75</v>
      </c>
    </row>
    <row r="104" spans="1:6">
      <c r="A104" s="15">
        <f t="shared" si="5"/>
        <v>14</v>
      </c>
      <c r="B104" s="16" t="s">
        <v>44</v>
      </c>
      <c r="C104" s="17" t="s">
        <v>57</v>
      </c>
      <c r="D104" s="18">
        <f t="shared" si="6"/>
        <v>200</v>
      </c>
      <c r="F104" s="15">
        <f t="shared" si="4"/>
        <v>200</v>
      </c>
    </row>
    <row r="105" spans="1:6">
      <c r="A105" s="15">
        <f t="shared" si="5"/>
        <v>15</v>
      </c>
      <c r="B105" s="16" t="s">
        <v>44</v>
      </c>
      <c r="C105" s="17" t="s">
        <v>58</v>
      </c>
      <c r="D105" s="18">
        <f t="shared" si="6"/>
        <v>150</v>
      </c>
      <c r="F105" s="15">
        <f t="shared" si="4"/>
        <v>150</v>
      </c>
    </row>
    <row r="106" spans="1:6">
      <c r="A106" s="15">
        <f t="shared" si="5"/>
        <v>16</v>
      </c>
      <c r="B106" s="16" t="s">
        <v>44</v>
      </c>
      <c r="C106" s="17" t="s">
        <v>59</v>
      </c>
      <c r="D106" s="18">
        <f t="shared" si="6"/>
        <v>300</v>
      </c>
      <c r="F106" s="15">
        <f t="shared" si="4"/>
        <v>300</v>
      </c>
    </row>
    <row r="107" spans="1:6">
      <c r="A107" s="15">
        <f t="shared" si="5"/>
        <v>17</v>
      </c>
      <c r="B107" s="16" t="s">
        <v>44</v>
      </c>
      <c r="C107" s="17" t="s">
        <v>60</v>
      </c>
      <c r="D107" s="18">
        <f t="shared" si="6"/>
        <v>235</v>
      </c>
      <c r="F107" s="15">
        <f t="shared" si="4"/>
        <v>235</v>
      </c>
    </row>
    <row r="108" spans="1:6">
      <c r="A108" s="15">
        <v>18</v>
      </c>
      <c r="B108" s="16" t="s">
        <v>44</v>
      </c>
      <c r="C108" s="17" t="s">
        <v>61</v>
      </c>
      <c r="D108" s="18">
        <f t="shared" si="6"/>
        <v>250</v>
      </c>
      <c r="F108" s="15">
        <f t="shared" si="4"/>
        <v>250</v>
      </c>
    </row>
    <row r="109" spans="1:6">
      <c r="A109" s="15">
        <f>A108+1</f>
        <v>19</v>
      </c>
      <c r="B109" s="16" t="s">
        <v>44</v>
      </c>
      <c r="C109" s="17" t="s">
        <v>62</v>
      </c>
      <c r="D109" s="18">
        <f t="shared" si="6"/>
        <v>421</v>
      </c>
      <c r="F109" s="15">
        <f t="shared" si="4"/>
        <v>421</v>
      </c>
    </row>
    <row r="110" spans="1:6">
      <c r="A110" s="15">
        <f>A109+1</f>
        <v>20</v>
      </c>
      <c r="B110" s="16" t="s">
        <v>44</v>
      </c>
      <c r="C110" s="17" t="s">
        <v>63</v>
      </c>
      <c r="D110" s="18">
        <f t="shared" si="6"/>
        <v>300</v>
      </c>
      <c r="F110" s="15">
        <f t="shared" si="4"/>
        <v>300</v>
      </c>
    </row>
    <row r="111" spans="1:6">
      <c r="A111" s="15">
        <f>A110+1</f>
        <v>21</v>
      </c>
      <c r="B111" s="16" t="s">
        <v>44</v>
      </c>
      <c r="C111" s="17" t="s">
        <v>64</v>
      </c>
      <c r="D111" s="18">
        <f t="shared" si="6"/>
        <v>350</v>
      </c>
      <c r="F111" s="15">
        <f t="shared" si="4"/>
        <v>350</v>
      </c>
    </row>
    <row r="112" spans="1:6">
      <c r="A112" s="15">
        <f>A111+1</f>
        <v>22</v>
      </c>
      <c r="B112" s="16" t="s">
        <v>44</v>
      </c>
      <c r="C112" s="17" t="s">
        <v>65</v>
      </c>
      <c r="D112" s="18">
        <f t="shared" si="6"/>
        <v>10000</v>
      </c>
      <c r="F112" s="15">
        <f t="shared" si="4"/>
        <v>10000</v>
      </c>
    </row>
    <row r="113" spans="1:6">
      <c r="A113" s="15">
        <v>23</v>
      </c>
      <c r="B113" s="16" t="s">
        <v>44</v>
      </c>
      <c r="C113" s="17" t="s">
        <v>66</v>
      </c>
      <c r="D113" s="18">
        <f t="shared" si="6"/>
        <v>13735</v>
      </c>
      <c r="E113" s="19"/>
      <c r="F113" s="15">
        <f t="shared" si="4"/>
        <v>13735</v>
      </c>
    </row>
    <row r="114" spans="1:6">
      <c r="A114" s="15">
        <f t="shared" ref="A114:A134" si="7">A113+1</f>
        <v>24</v>
      </c>
      <c r="B114" s="16" t="s">
        <v>44</v>
      </c>
      <c r="C114" s="17" t="s">
        <v>67</v>
      </c>
      <c r="D114" s="18">
        <f t="shared" si="6"/>
        <v>400</v>
      </c>
      <c r="F114" s="15">
        <f t="shared" si="4"/>
        <v>400</v>
      </c>
    </row>
    <row r="115" spans="1:6">
      <c r="A115" s="15">
        <f t="shared" si="7"/>
        <v>25</v>
      </c>
      <c r="B115" s="16" t="s">
        <v>44</v>
      </c>
      <c r="C115" s="17" t="s">
        <v>68</v>
      </c>
      <c r="D115" s="18">
        <f t="shared" si="6"/>
        <v>150</v>
      </c>
      <c r="F115" s="15">
        <f t="shared" si="4"/>
        <v>150</v>
      </c>
    </row>
    <row r="116" spans="1:6">
      <c r="A116" s="15">
        <f t="shared" si="7"/>
        <v>26</v>
      </c>
      <c r="B116" s="16" t="s">
        <v>44</v>
      </c>
      <c r="C116" s="17" t="s">
        <v>69</v>
      </c>
      <c r="D116" s="18">
        <f t="shared" si="6"/>
        <v>760</v>
      </c>
      <c r="F116" s="15">
        <f t="shared" si="4"/>
        <v>760</v>
      </c>
    </row>
    <row r="117" spans="1:6">
      <c r="A117" s="15">
        <f t="shared" si="7"/>
        <v>27</v>
      </c>
      <c r="B117" s="16" t="s">
        <v>44</v>
      </c>
      <c r="C117" s="17" t="s">
        <v>70</v>
      </c>
      <c r="D117" s="18">
        <f t="shared" si="6"/>
        <v>295</v>
      </c>
      <c r="E117" s="21" t="s">
        <v>72</v>
      </c>
      <c r="F117" s="15">
        <f t="shared" si="4"/>
        <v>295</v>
      </c>
    </row>
    <row r="118" spans="1:6">
      <c r="A118" s="15">
        <f t="shared" si="7"/>
        <v>28</v>
      </c>
      <c r="B118" s="16" t="s">
        <v>44</v>
      </c>
      <c r="C118" s="17" t="s">
        <v>71</v>
      </c>
      <c r="D118" s="18">
        <f t="shared" si="6"/>
        <v>300</v>
      </c>
      <c r="F118" s="15">
        <f t="shared" si="4"/>
        <v>300</v>
      </c>
    </row>
    <row r="119" spans="1:6">
      <c r="A119" s="15">
        <f t="shared" si="7"/>
        <v>29</v>
      </c>
      <c r="B119" s="16" t="s">
        <v>44</v>
      </c>
      <c r="C119" s="17" t="s">
        <v>71</v>
      </c>
      <c r="D119" s="18">
        <f t="shared" si="6"/>
        <v>3000</v>
      </c>
      <c r="F119" s="15">
        <f t="shared" si="4"/>
        <v>3000</v>
      </c>
    </row>
    <row r="120" spans="1:6">
      <c r="A120" s="15">
        <f t="shared" si="7"/>
        <v>30</v>
      </c>
      <c r="B120" s="16" t="s">
        <v>44</v>
      </c>
      <c r="C120" s="17" t="s">
        <v>73</v>
      </c>
      <c r="D120" s="18">
        <f t="shared" si="6"/>
        <v>200</v>
      </c>
      <c r="F120" s="15">
        <f t="shared" si="4"/>
        <v>200</v>
      </c>
    </row>
    <row r="121" spans="1:6">
      <c r="A121" s="15">
        <f t="shared" si="7"/>
        <v>31</v>
      </c>
      <c r="B121" s="16" t="s">
        <v>44</v>
      </c>
      <c r="C121" s="17" t="s">
        <v>74</v>
      </c>
      <c r="D121" s="18">
        <f t="shared" si="6"/>
        <v>775</v>
      </c>
      <c r="F121" s="15">
        <f t="shared" si="4"/>
        <v>775</v>
      </c>
    </row>
    <row r="122" spans="1:6">
      <c r="A122" s="15">
        <f t="shared" si="7"/>
        <v>32</v>
      </c>
      <c r="B122" s="16" t="s">
        <v>44</v>
      </c>
      <c r="C122" s="17" t="s">
        <v>75</v>
      </c>
      <c r="D122" s="18">
        <f t="shared" si="6"/>
        <v>2500</v>
      </c>
      <c r="E122" s="21" t="s">
        <v>72</v>
      </c>
      <c r="F122" s="15">
        <f t="shared" si="4"/>
        <v>2500</v>
      </c>
    </row>
    <row r="123" spans="1:6">
      <c r="A123" s="15">
        <f t="shared" si="7"/>
        <v>33</v>
      </c>
      <c r="B123" s="16" t="s">
        <v>44</v>
      </c>
      <c r="C123" s="17" t="s">
        <v>76</v>
      </c>
      <c r="D123" s="18">
        <f t="shared" si="6"/>
        <v>187</v>
      </c>
      <c r="F123" s="15">
        <f t="shared" si="4"/>
        <v>187</v>
      </c>
    </row>
    <row r="124" spans="1:6">
      <c r="A124" s="15">
        <f t="shared" si="7"/>
        <v>34</v>
      </c>
      <c r="B124" s="16" t="s">
        <v>44</v>
      </c>
      <c r="C124" s="17" t="s">
        <v>77</v>
      </c>
      <c r="D124" s="18">
        <f t="shared" si="6"/>
        <v>2999.4</v>
      </c>
      <c r="F124" s="15">
        <f t="shared" si="4"/>
        <v>2999.4</v>
      </c>
    </row>
    <row r="125" spans="1:6">
      <c r="A125" s="15">
        <f t="shared" si="7"/>
        <v>35</v>
      </c>
      <c r="B125" s="16" t="s">
        <v>44</v>
      </c>
      <c r="C125" s="17" t="s">
        <v>78</v>
      </c>
      <c r="D125" s="18">
        <f t="shared" si="6"/>
        <v>11000</v>
      </c>
      <c r="F125" s="15">
        <f t="shared" si="4"/>
        <v>11000</v>
      </c>
    </row>
    <row r="126" spans="1:6">
      <c r="A126" s="15">
        <f t="shared" si="7"/>
        <v>36</v>
      </c>
      <c r="B126" s="16" t="s">
        <v>44</v>
      </c>
      <c r="C126" s="17" t="s">
        <v>79</v>
      </c>
      <c r="D126" s="18">
        <f t="shared" si="6"/>
        <v>1348.08</v>
      </c>
      <c r="F126" s="15">
        <f t="shared" si="4"/>
        <v>1348.08</v>
      </c>
    </row>
    <row r="127" spans="1:6">
      <c r="A127" s="15">
        <f t="shared" si="7"/>
        <v>37</v>
      </c>
      <c r="B127" s="16" t="s">
        <v>44</v>
      </c>
      <c r="C127" s="17" t="s">
        <v>80</v>
      </c>
      <c r="D127" s="18">
        <f t="shared" si="6"/>
        <v>100</v>
      </c>
      <c r="F127" s="15">
        <f t="shared" si="4"/>
        <v>100</v>
      </c>
    </row>
    <row r="128" spans="1:6">
      <c r="A128" s="15">
        <f t="shared" si="7"/>
        <v>38</v>
      </c>
      <c r="B128" s="16" t="s">
        <v>44</v>
      </c>
      <c r="C128" s="17" t="s">
        <v>81</v>
      </c>
      <c r="D128" s="18">
        <f t="shared" si="6"/>
        <v>395</v>
      </c>
      <c r="F128" s="15">
        <f t="shared" si="4"/>
        <v>395</v>
      </c>
    </row>
    <row r="129" spans="1:6">
      <c r="A129" s="15">
        <f t="shared" si="7"/>
        <v>39</v>
      </c>
      <c r="B129" s="16" t="s">
        <v>44</v>
      </c>
      <c r="C129" s="17" t="s">
        <v>82</v>
      </c>
      <c r="D129" s="18">
        <f t="shared" si="6"/>
        <v>7500</v>
      </c>
      <c r="F129" s="15">
        <f t="shared" si="4"/>
        <v>7500</v>
      </c>
    </row>
    <row r="130" spans="1:6">
      <c r="A130" s="15">
        <f t="shared" si="7"/>
        <v>40</v>
      </c>
      <c r="B130" s="16" t="s">
        <v>44</v>
      </c>
      <c r="C130" s="17" t="s">
        <v>83</v>
      </c>
      <c r="D130" s="18">
        <f t="shared" si="6"/>
        <v>305</v>
      </c>
      <c r="F130" s="15">
        <f t="shared" si="4"/>
        <v>305</v>
      </c>
    </row>
    <row r="131" spans="1:6">
      <c r="A131" s="15">
        <f t="shared" si="7"/>
        <v>41</v>
      </c>
      <c r="B131" s="16" t="s">
        <v>44</v>
      </c>
      <c r="C131" s="17" t="s">
        <v>84</v>
      </c>
      <c r="D131" s="18">
        <f t="shared" si="6"/>
        <v>200</v>
      </c>
      <c r="F131" s="15">
        <f t="shared" si="4"/>
        <v>200</v>
      </c>
    </row>
    <row r="132" spans="1:6">
      <c r="A132" s="15">
        <f t="shared" si="7"/>
        <v>42</v>
      </c>
      <c r="B132" s="16" t="s">
        <v>44</v>
      </c>
      <c r="C132" s="17" t="s">
        <v>85</v>
      </c>
      <c r="D132" s="18">
        <f t="shared" si="6"/>
        <v>415</v>
      </c>
      <c r="F132" s="15">
        <f t="shared" si="4"/>
        <v>415</v>
      </c>
    </row>
    <row r="133" spans="1:6">
      <c r="A133" s="15">
        <f t="shared" si="7"/>
        <v>43</v>
      </c>
      <c r="B133" s="16" t="s">
        <v>44</v>
      </c>
      <c r="C133" s="17" t="s">
        <v>86</v>
      </c>
      <c r="D133" s="18">
        <f t="shared" si="6"/>
        <v>421</v>
      </c>
      <c r="F133" s="15">
        <f t="shared" si="4"/>
        <v>421</v>
      </c>
    </row>
    <row r="134" spans="1:6">
      <c r="A134" s="15">
        <f t="shared" si="7"/>
        <v>44</v>
      </c>
      <c r="B134" s="16" t="s">
        <v>44</v>
      </c>
      <c r="C134" s="17" t="s">
        <v>87</v>
      </c>
      <c r="D134" s="18">
        <f t="shared" si="6"/>
        <v>256</v>
      </c>
      <c r="F134" s="15">
        <f t="shared" si="4"/>
        <v>256</v>
      </c>
    </row>
    <row r="135" spans="1:6">
      <c r="A135" s="15">
        <f>A134+1</f>
        <v>45</v>
      </c>
      <c r="B135" s="16" t="s">
        <v>44</v>
      </c>
      <c r="C135" s="17" t="s">
        <v>88</v>
      </c>
      <c r="D135" s="18">
        <f t="shared" si="6"/>
        <v>500</v>
      </c>
      <c r="E135" s="19"/>
      <c r="F135" s="15">
        <f t="shared" si="4"/>
        <v>500</v>
      </c>
    </row>
    <row r="136" spans="1:6">
      <c r="A136" s="15">
        <f t="shared" ref="A136:A161" si="8">A135+1</f>
        <v>46</v>
      </c>
      <c r="B136" s="16" t="s">
        <v>44</v>
      </c>
      <c r="C136" s="17" t="s">
        <v>89</v>
      </c>
      <c r="D136" s="18">
        <f t="shared" si="6"/>
        <v>100</v>
      </c>
      <c r="F136" s="15">
        <f t="shared" si="4"/>
        <v>100</v>
      </c>
    </row>
    <row r="137" spans="1:6">
      <c r="A137" s="15">
        <f t="shared" si="8"/>
        <v>47</v>
      </c>
      <c r="B137" s="16" t="s">
        <v>44</v>
      </c>
      <c r="C137" s="17" t="s">
        <v>90</v>
      </c>
      <c r="D137" s="18">
        <f t="shared" si="6"/>
        <v>100</v>
      </c>
      <c r="F137" s="15">
        <f t="shared" si="4"/>
        <v>100</v>
      </c>
    </row>
    <row r="138" spans="1:6">
      <c r="A138" s="15">
        <f t="shared" si="8"/>
        <v>48</v>
      </c>
      <c r="B138" s="16" t="s">
        <v>44</v>
      </c>
      <c r="C138" s="17" t="s">
        <v>91</v>
      </c>
      <c r="D138" s="18">
        <f t="shared" si="6"/>
        <v>75</v>
      </c>
      <c r="F138" s="15">
        <f t="shared" si="4"/>
        <v>75</v>
      </c>
    </row>
    <row r="139" spans="1:6">
      <c r="A139" s="15">
        <f t="shared" si="8"/>
        <v>49</v>
      </c>
      <c r="B139" s="16" t="s">
        <v>44</v>
      </c>
      <c r="C139" s="17" t="s">
        <v>85</v>
      </c>
      <c r="D139" s="18">
        <f t="shared" si="6"/>
        <v>450</v>
      </c>
      <c r="F139" s="15">
        <f t="shared" si="4"/>
        <v>450</v>
      </c>
    </row>
    <row r="140" spans="1:6">
      <c r="A140" s="15">
        <f t="shared" si="8"/>
        <v>50</v>
      </c>
      <c r="B140" s="16" t="s">
        <v>44</v>
      </c>
      <c r="C140" s="17" t="s">
        <v>92</v>
      </c>
      <c r="D140" s="18">
        <f t="shared" si="6"/>
        <v>100</v>
      </c>
      <c r="F140" s="15">
        <f t="shared" si="4"/>
        <v>100</v>
      </c>
    </row>
    <row r="141" spans="1:6">
      <c r="A141" s="15">
        <f t="shared" si="8"/>
        <v>51</v>
      </c>
      <c r="B141" s="16" t="s">
        <v>44</v>
      </c>
      <c r="C141" s="17" t="s">
        <v>93</v>
      </c>
      <c r="D141" s="18">
        <f t="shared" si="6"/>
        <v>1000</v>
      </c>
      <c r="F141" s="15">
        <f t="shared" si="4"/>
        <v>1000</v>
      </c>
    </row>
    <row r="142" spans="1:6">
      <c r="A142" s="15">
        <f t="shared" si="8"/>
        <v>52</v>
      </c>
      <c r="B142" s="16" t="s">
        <v>44</v>
      </c>
      <c r="C142" s="17" t="s">
        <v>94</v>
      </c>
      <c r="D142" s="18">
        <f t="shared" si="6"/>
        <v>300</v>
      </c>
      <c r="F142" s="15">
        <f t="shared" si="4"/>
        <v>300</v>
      </c>
    </row>
    <row r="143" spans="1:6">
      <c r="A143" s="15">
        <f t="shared" si="8"/>
        <v>53</v>
      </c>
      <c r="B143" s="16" t="s">
        <v>44</v>
      </c>
      <c r="C143" s="17" t="s">
        <v>95</v>
      </c>
      <c r="D143" s="18">
        <f t="shared" si="6"/>
        <v>155</v>
      </c>
      <c r="F143" s="15">
        <f t="shared" si="4"/>
        <v>155</v>
      </c>
    </row>
    <row r="144" spans="1:6">
      <c r="A144" s="15">
        <f t="shared" si="8"/>
        <v>54</v>
      </c>
      <c r="B144" s="16" t="s">
        <v>44</v>
      </c>
      <c r="C144" s="17" t="s">
        <v>96</v>
      </c>
      <c r="D144" s="18">
        <f t="shared" si="6"/>
        <v>34.340000000000003</v>
      </c>
      <c r="F144" s="15">
        <f t="shared" si="4"/>
        <v>34.340000000000003</v>
      </c>
    </row>
    <row r="145" spans="1:6">
      <c r="A145" s="15">
        <f t="shared" si="8"/>
        <v>55</v>
      </c>
      <c r="B145" s="16" t="s">
        <v>44</v>
      </c>
      <c r="C145" s="17" t="s">
        <v>97</v>
      </c>
      <c r="D145" s="18">
        <f t="shared" si="6"/>
        <v>140</v>
      </c>
      <c r="F145" s="15">
        <f t="shared" si="4"/>
        <v>140</v>
      </c>
    </row>
    <row r="146" spans="1:6">
      <c r="A146" s="15">
        <f t="shared" si="8"/>
        <v>56</v>
      </c>
      <c r="B146" s="16" t="s">
        <v>44</v>
      </c>
      <c r="C146" s="17" t="s">
        <v>98</v>
      </c>
      <c r="D146" s="18">
        <f t="shared" si="6"/>
        <v>50</v>
      </c>
      <c r="F146" s="15">
        <f t="shared" si="4"/>
        <v>50</v>
      </c>
    </row>
    <row r="147" spans="1:6">
      <c r="A147" s="15">
        <f t="shared" si="8"/>
        <v>57</v>
      </c>
      <c r="B147" s="16" t="s">
        <v>44</v>
      </c>
      <c r="C147" s="17" t="s">
        <v>99</v>
      </c>
      <c r="D147" s="18">
        <f t="shared" si="6"/>
        <v>50</v>
      </c>
      <c r="F147" s="15">
        <f t="shared" si="4"/>
        <v>50</v>
      </c>
    </row>
    <row r="148" spans="1:6">
      <c r="A148" s="15">
        <f t="shared" si="8"/>
        <v>58</v>
      </c>
      <c r="B148" s="16" t="s">
        <v>44</v>
      </c>
      <c r="C148" s="17" t="s">
        <v>98</v>
      </c>
      <c r="D148" s="18">
        <f t="shared" si="6"/>
        <v>20</v>
      </c>
      <c r="F148" s="15">
        <f t="shared" si="4"/>
        <v>20</v>
      </c>
    </row>
    <row r="149" spans="1:6">
      <c r="A149" s="15">
        <f t="shared" si="8"/>
        <v>59</v>
      </c>
      <c r="B149" s="16" t="s">
        <v>44</v>
      </c>
      <c r="C149" s="17" t="s">
        <v>100</v>
      </c>
      <c r="D149" s="18">
        <f t="shared" si="6"/>
        <v>70</v>
      </c>
      <c r="F149" s="15">
        <f t="shared" si="4"/>
        <v>70</v>
      </c>
    </row>
    <row r="150" spans="1:6">
      <c r="A150" s="15">
        <f t="shared" si="8"/>
        <v>60</v>
      </c>
      <c r="B150" s="16" t="s">
        <v>44</v>
      </c>
      <c r="C150" s="17" t="s">
        <v>101</v>
      </c>
      <c r="D150" s="18">
        <f t="shared" si="6"/>
        <v>38</v>
      </c>
      <c r="F150" s="15">
        <f t="shared" si="4"/>
        <v>38</v>
      </c>
    </row>
    <row r="151" spans="1:6">
      <c r="A151" s="15">
        <f t="shared" si="8"/>
        <v>61</v>
      </c>
      <c r="B151" s="16" t="s">
        <v>44</v>
      </c>
      <c r="C151" s="17" t="s">
        <v>102</v>
      </c>
      <c r="D151" s="18">
        <f t="shared" si="6"/>
        <v>264</v>
      </c>
      <c r="F151" s="15">
        <f t="shared" si="4"/>
        <v>264</v>
      </c>
    </row>
    <row r="152" spans="1:6">
      <c r="A152" s="15">
        <f t="shared" si="8"/>
        <v>62</v>
      </c>
      <c r="B152" s="16" t="s">
        <v>44</v>
      </c>
      <c r="C152" s="17" t="s">
        <v>103</v>
      </c>
      <c r="D152" s="18">
        <f t="shared" si="6"/>
        <v>409.4</v>
      </c>
      <c r="E152" s="27"/>
      <c r="F152" s="15">
        <f t="shared" si="4"/>
        <v>409.4</v>
      </c>
    </row>
    <row r="153" spans="1:6">
      <c r="A153" s="15">
        <f t="shared" si="8"/>
        <v>63</v>
      </c>
      <c r="B153" s="16" t="s">
        <v>44</v>
      </c>
      <c r="C153" s="17" t="s">
        <v>104</v>
      </c>
      <c r="D153" s="18">
        <f t="shared" si="6"/>
        <v>1000</v>
      </c>
      <c r="E153" s="27"/>
      <c r="F153" s="15">
        <f t="shared" si="4"/>
        <v>1000</v>
      </c>
    </row>
    <row r="154" spans="1:6">
      <c r="A154" s="15">
        <f t="shared" si="8"/>
        <v>64</v>
      </c>
      <c r="B154" s="16" t="s">
        <v>44</v>
      </c>
      <c r="C154" s="17" t="s">
        <v>105</v>
      </c>
      <c r="D154" s="18">
        <f t="shared" si="6"/>
        <v>350</v>
      </c>
      <c r="E154" s="27"/>
      <c r="F154" s="15">
        <f t="shared" si="4"/>
        <v>350</v>
      </c>
    </row>
    <row r="155" spans="1:6">
      <c r="A155" s="15">
        <f t="shared" si="8"/>
        <v>65</v>
      </c>
      <c r="B155" s="16" t="s">
        <v>44</v>
      </c>
      <c r="C155" s="17" t="s">
        <v>106</v>
      </c>
      <c r="D155" s="18">
        <f t="shared" si="6"/>
        <v>140</v>
      </c>
      <c r="E155" s="27"/>
      <c r="F155" s="15">
        <f t="shared" ref="F155:F161" si="9">D155</f>
        <v>140</v>
      </c>
    </row>
    <row r="156" spans="1:6">
      <c r="A156" s="15">
        <f t="shared" si="8"/>
        <v>66</v>
      </c>
      <c r="B156" s="16" t="s">
        <v>44</v>
      </c>
      <c r="C156" s="17" t="s">
        <v>107</v>
      </c>
      <c r="D156" s="18">
        <f t="shared" ref="D156:D161" si="10">D80</f>
        <v>420</v>
      </c>
      <c r="E156" s="27"/>
      <c r="F156" s="15">
        <f t="shared" si="9"/>
        <v>420</v>
      </c>
    </row>
    <row r="157" spans="1:6">
      <c r="A157" s="15">
        <f t="shared" si="8"/>
        <v>67</v>
      </c>
      <c r="B157" s="16" t="s">
        <v>44</v>
      </c>
      <c r="C157" s="17" t="s">
        <v>108</v>
      </c>
      <c r="D157" s="18">
        <f t="shared" si="10"/>
        <v>250</v>
      </c>
      <c r="E157" s="27"/>
      <c r="F157" s="15">
        <f t="shared" si="9"/>
        <v>250</v>
      </c>
    </row>
    <row r="158" spans="1:6">
      <c r="A158" s="15">
        <f t="shared" si="8"/>
        <v>68</v>
      </c>
      <c r="B158" s="16" t="s">
        <v>44</v>
      </c>
      <c r="C158" s="17" t="s">
        <v>108</v>
      </c>
      <c r="D158" s="18">
        <f t="shared" si="10"/>
        <v>250</v>
      </c>
      <c r="E158" s="27"/>
      <c r="F158" s="15">
        <f t="shared" si="9"/>
        <v>250</v>
      </c>
    </row>
    <row r="159" spans="1:6">
      <c r="A159" s="15">
        <f t="shared" si="8"/>
        <v>69</v>
      </c>
      <c r="B159" s="16" t="s">
        <v>44</v>
      </c>
      <c r="C159" s="17" t="s">
        <v>109</v>
      </c>
      <c r="D159" s="18">
        <f t="shared" si="10"/>
        <v>300</v>
      </c>
      <c r="E159" s="27"/>
      <c r="F159" s="15">
        <f t="shared" si="9"/>
        <v>300</v>
      </c>
    </row>
    <row r="160" spans="1:6">
      <c r="A160" s="15">
        <f t="shared" si="8"/>
        <v>70</v>
      </c>
      <c r="B160" s="16" t="s">
        <v>44</v>
      </c>
      <c r="C160" s="17" t="s">
        <v>110</v>
      </c>
      <c r="D160" s="18">
        <f t="shared" si="10"/>
        <v>200</v>
      </c>
      <c r="E160" s="27"/>
      <c r="F160" s="15">
        <f t="shared" si="9"/>
        <v>200</v>
      </c>
    </row>
    <row r="161" spans="1:8">
      <c r="A161" s="15">
        <f t="shared" si="8"/>
        <v>71</v>
      </c>
      <c r="B161" s="16" t="s">
        <v>44</v>
      </c>
      <c r="C161" s="17" t="s">
        <v>111</v>
      </c>
      <c r="D161" s="18">
        <f t="shared" si="10"/>
        <v>11000</v>
      </c>
      <c r="E161" s="23"/>
      <c r="F161" s="15">
        <f t="shared" si="9"/>
        <v>11000</v>
      </c>
    </row>
    <row r="162" spans="1:8">
      <c r="A162" s="15"/>
      <c r="B162" s="16"/>
      <c r="C162" s="28"/>
      <c r="D162" s="15"/>
      <c r="E162" s="29"/>
      <c r="F162" s="15"/>
    </row>
    <row r="163" spans="1:8" ht="15.75">
      <c r="C163" s="24" t="s">
        <v>114</v>
      </c>
      <c r="D163" s="25">
        <f>SUM(D91:D162)</f>
        <v>126744.49999999999</v>
      </c>
      <c r="F163" s="25">
        <f>SUM(F91:F162)</f>
        <v>126744.49999999999</v>
      </c>
    </row>
    <row r="165" spans="1:8">
      <c r="A165" s="30"/>
      <c r="B165" s="30"/>
      <c r="C165" s="30"/>
      <c r="D165" s="30"/>
      <c r="E165" s="30"/>
      <c r="F165" s="30"/>
      <c r="G165" s="30"/>
      <c r="H165" s="30"/>
    </row>
    <row r="166" spans="1:8">
      <c r="A166" s="30"/>
      <c r="B166" s="30"/>
      <c r="C166" s="30"/>
      <c r="D166" s="30"/>
      <c r="E166" s="30"/>
      <c r="F166" s="30"/>
      <c r="G166" s="30"/>
      <c r="H166" s="30"/>
    </row>
    <row r="167" spans="1:8">
      <c r="A167" s="30"/>
      <c r="B167" s="30"/>
      <c r="C167" t="s">
        <v>115</v>
      </c>
      <c r="D167" s="30"/>
      <c r="E167" s="30"/>
      <c r="F167" s="30"/>
      <c r="G167" s="30"/>
      <c r="H167" s="30"/>
    </row>
    <row r="168" spans="1:8">
      <c r="A168" s="30"/>
      <c r="B168" s="30"/>
      <c r="C168" s="31" t="s">
        <v>116</v>
      </c>
      <c r="D168" s="30"/>
      <c r="E168" s="30"/>
      <c r="F168" s="30"/>
      <c r="G168" s="30"/>
      <c r="H168" s="30"/>
    </row>
    <row r="169" spans="1:8">
      <c r="A169" s="30"/>
      <c r="B169" s="30"/>
      <c r="C169" s="30"/>
      <c r="D169" s="30"/>
      <c r="E169" s="30"/>
      <c r="F169" s="30"/>
      <c r="G169" s="30"/>
      <c r="H169" s="30"/>
    </row>
    <row r="170" spans="1:8">
      <c r="A170" s="30"/>
      <c r="B170" s="30"/>
      <c r="C170" s="30"/>
      <c r="D170" s="30"/>
      <c r="E170" s="30"/>
      <c r="F170" s="30"/>
      <c r="G170" s="30"/>
      <c r="H170" s="30"/>
    </row>
    <row r="171" spans="1:8">
      <c r="A171" s="30"/>
      <c r="B171" s="30"/>
      <c r="C171" s="30"/>
      <c r="D171" s="30"/>
      <c r="E171" s="30"/>
      <c r="F171" s="30"/>
      <c r="G171" s="30"/>
      <c r="H171" s="30"/>
    </row>
    <row r="172" spans="1:8">
      <c r="A172" s="30"/>
      <c r="B172" s="30"/>
      <c r="C172" s="30"/>
      <c r="D172" s="30"/>
      <c r="E172" s="30"/>
      <c r="F172" s="30"/>
      <c r="G172" s="30"/>
      <c r="H172" s="30"/>
    </row>
    <row r="173" spans="1:8">
      <c r="A173" s="30"/>
      <c r="B173" s="30"/>
      <c r="C173" s="30"/>
      <c r="D173" s="30"/>
      <c r="E173" s="30"/>
      <c r="F173" s="30"/>
      <c r="G173" s="30"/>
      <c r="H173" s="30"/>
    </row>
    <row r="174" spans="1:8">
      <c r="A174" s="30"/>
      <c r="B174" s="30"/>
      <c r="C174" s="30"/>
      <c r="D174" s="30"/>
      <c r="E174" s="30"/>
      <c r="F174" s="30"/>
      <c r="G174" s="30"/>
      <c r="H174" s="30"/>
    </row>
    <row r="175" spans="1:8">
      <c r="A175" s="30"/>
      <c r="B175" s="30"/>
      <c r="C175" s="30"/>
      <c r="D175" s="30"/>
      <c r="E175" s="30"/>
      <c r="F175" s="30"/>
      <c r="G175" s="30"/>
      <c r="H175" s="30"/>
    </row>
    <row r="176" spans="1:8">
      <c r="A176" s="30"/>
      <c r="B176" s="30"/>
      <c r="C176" s="30"/>
      <c r="D176" s="30"/>
      <c r="E176" s="30"/>
      <c r="F176" s="30"/>
      <c r="G176" s="30"/>
      <c r="H176" s="30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5" right="0.75" top="0.5" bottom="0.56999999999999995" header="0.25" footer="0.23"/>
  <pageSetup scale="49" fitToHeight="53" orientation="portrait" verticalDpi="300" r:id="rId1"/>
  <headerFooter alignWithMargins="0">
    <oddHeader>&amp;RCASE NO. 2018-00281
FR 16(8)(f)
ATTACHMENT 1</oddHeader>
    <oddFooter>&amp;RSchedule &amp;A
Page &amp;P of &amp;N</oddFooter>
  </headerFooter>
  <rowBreaks count="1" manualBreakCount="1">
    <brk id="8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view="pageBreakPreview" zoomScale="70" zoomScaleNormal="90" zoomScaleSheetLayoutView="70" workbookViewId="0">
      <selection sqref="A1:F1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260" t="s">
        <v>283</v>
      </c>
      <c r="B1" s="260"/>
      <c r="C1" s="260"/>
      <c r="D1" s="260"/>
      <c r="E1" s="260"/>
      <c r="F1" s="260"/>
      <c r="G1" s="32"/>
    </row>
    <row r="2" spans="1:13" ht="15.75">
      <c r="A2" s="260" t="s">
        <v>284</v>
      </c>
      <c r="B2" s="260"/>
      <c r="C2" s="260"/>
      <c r="D2" s="260"/>
      <c r="E2" s="260"/>
      <c r="F2" s="260"/>
      <c r="G2" s="32"/>
    </row>
    <row r="3" spans="1:13" ht="15.75">
      <c r="A3" s="260" t="s">
        <v>117</v>
      </c>
      <c r="B3" s="260"/>
      <c r="C3" s="260"/>
      <c r="D3" s="260"/>
      <c r="E3" s="260"/>
      <c r="F3" s="260"/>
      <c r="G3" s="32"/>
    </row>
    <row r="4" spans="1:13" ht="15.75">
      <c r="A4" s="260" t="s">
        <v>285</v>
      </c>
      <c r="B4" s="260"/>
      <c r="C4" s="260"/>
      <c r="D4" s="260"/>
      <c r="E4" s="260"/>
      <c r="F4" s="260"/>
      <c r="G4" s="32"/>
    </row>
    <row r="5" spans="1:13" ht="15.75">
      <c r="A5" s="260" t="s">
        <v>286</v>
      </c>
      <c r="B5" s="260"/>
      <c r="C5" s="260"/>
      <c r="D5" s="260"/>
      <c r="E5" s="260"/>
      <c r="F5" s="260"/>
      <c r="G5" s="32"/>
    </row>
    <row r="6" spans="1:13" ht="15.75">
      <c r="A6" s="33"/>
      <c r="B6" s="33"/>
      <c r="C6" s="32"/>
      <c r="D6" s="32"/>
      <c r="F6" s="32"/>
      <c r="G6" s="32"/>
    </row>
    <row r="7" spans="1:13" ht="15.75">
      <c r="A7" s="34" t="s">
        <v>29</v>
      </c>
      <c r="B7" s="33"/>
      <c r="C7" s="33"/>
      <c r="D7" s="32"/>
      <c r="F7" s="35" t="s">
        <v>30</v>
      </c>
      <c r="G7" s="32"/>
    </row>
    <row r="8" spans="1:13" ht="15.75">
      <c r="A8" s="34" t="s">
        <v>31</v>
      </c>
      <c r="B8" s="33"/>
      <c r="C8" s="33"/>
      <c r="D8" s="32"/>
      <c r="F8" s="36" t="s">
        <v>118</v>
      </c>
      <c r="G8" s="32"/>
    </row>
    <row r="9" spans="1:13" ht="15.75">
      <c r="A9" s="34" t="s">
        <v>33</v>
      </c>
      <c r="B9" s="33"/>
      <c r="C9" s="33"/>
      <c r="D9" s="32"/>
      <c r="F9" s="37" t="str">
        <f>F.1!F9</f>
        <v>Witness: Waller</v>
      </c>
      <c r="G9" s="32"/>
    </row>
    <row r="10" spans="1:13">
      <c r="A10" s="38" t="s">
        <v>35</v>
      </c>
      <c r="B10" s="39"/>
      <c r="C10" s="39"/>
      <c r="D10" s="38" t="s">
        <v>36</v>
      </c>
      <c r="E10" s="39"/>
      <c r="F10" s="39"/>
      <c r="G10" s="32"/>
    </row>
    <row r="11" spans="1:13">
      <c r="A11" s="40" t="s">
        <v>37</v>
      </c>
      <c r="B11" s="40" t="s">
        <v>38</v>
      </c>
      <c r="C11" s="40" t="s">
        <v>119</v>
      </c>
      <c r="D11" s="40" t="s">
        <v>40</v>
      </c>
      <c r="E11" s="41" t="s">
        <v>41</v>
      </c>
      <c r="F11" s="40" t="s">
        <v>42</v>
      </c>
      <c r="G11" s="32"/>
    </row>
    <row r="12" spans="1:13">
      <c r="A12" s="32"/>
      <c r="B12" s="32"/>
      <c r="C12" s="32"/>
      <c r="D12" s="32"/>
      <c r="E12" s="32"/>
      <c r="F12" s="32"/>
      <c r="G12" s="32"/>
    </row>
    <row r="13" spans="1:13" ht="15.75">
      <c r="A13" s="32"/>
      <c r="B13" s="32"/>
      <c r="C13" s="14" t="s">
        <v>43</v>
      </c>
      <c r="D13" s="32"/>
      <c r="E13" s="32"/>
      <c r="F13" s="32"/>
      <c r="G13" s="32"/>
    </row>
    <row r="14" spans="1:13">
      <c r="A14" s="32"/>
      <c r="B14" s="32"/>
      <c r="C14" s="32"/>
      <c r="D14" s="32"/>
      <c r="E14" s="32"/>
      <c r="F14" s="32"/>
      <c r="G14" s="32"/>
    </row>
    <row r="15" spans="1:13">
      <c r="A15" s="42">
        <v>1</v>
      </c>
      <c r="B15" s="16" t="s">
        <v>44</v>
      </c>
      <c r="C15" s="43" t="s">
        <v>120</v>
      </c>
      <c r="D15" s="44">
        <v>36362.5</v>
      </c>
      <c r="E15" s="16" t="s">
        <v>46</v>
      </c>
      <c r="F15" s="45">
        <f>D15</f>
        <v>36362.5</v>
      </c>
      <c r="G15" s="31"/>
      <c r="H15" s="31"/>
      <c r="I15" s="31"/>
      <c r="J15" s="31"/>
      <c r="K15" s="31"/>
      <c r="L15" s="31"/>
      <c r="M15" s="31"/>
    </row>
    <row r="16" spans="1:13">
      <c r="A16" s="42">
        <f t="shared" ref="A16:A23" si="0">A15+1</f>
        <v>2</v>
      </c>
      <c r="B16" s="16" t="s">
        <v>44</v>
      </c>
      <c r="C16" s="43" t="s">
        <v>121</v>
      </c>
      <c r="D16" s="44">
        <v>0</v>
      </c>
      <c r="E16" s="3"/>
      <c r="F16" s="15">
        <f t="shared" ref="F16:F24" si="1">D16</f>
        <v>0</v>
      </c>
      <c r="G16" s="31"/>
    </row>
    <row r="17" spans="1:13">
      <c r="A17" s="42">
        <f>A16+1</f>
        <v>3</v>
      </c>
      <c r="B17" s="16" t="s">
        <v>44</v>
      </c>
      <c r="C17" s="43" t="s">
        <v>122</v>
      </c>
      <c r="D17" s="44">
        <v>0</v>
      </c>
      <c r="E17" s="3"/>
      <c r="F17" s="15">
        <f t="shared" si="1"/>
        <v>0</v>
      </c>
      <c r="G17" s="31"/>
    </row>
    <row r="18" spans="1:13">
      <c r="A18" s="42">
        <f t="shared" si="0"/>
        <v>4</v>
      </c>
      <c r="B18" s="16" t="s">
        <v>44</v>
      </c>
      <c r="C18" s="43" t="s">
        <v>123</v>
      </c>
      <c r="D18" s="44">
        <v>17865.12</v>
      </c>
      <c r="E18" s="3"/>
      <c r="F18" s="15">
        <f t="shared" si="1"/>
        <v>17865.12</v>
      </c>
      <c r="G18" s="31"/>
      <c r="H18" s="31"/>
      <c r="I18" s="31"/>
      <c r="J18" s="31"/>
      <c r="K18" s="31"/>
      <c r="L18" s="31"/>
      <c r="M18" s="31"/>
    </row>
    <row r="19" spans="1:13">
      <c r="A19" s="42">
        <f t="shared" si="0"/>
        <v>5</v>
      </c>
      <c r="B19" s="16" t="s">
        <v>44</v>
      </c>
      <c r="C19" s="43" t="s">
        <v>124</v>
      </c>
      <c r="D19" s="44">
        <v>6350</v>
      </c>
      <c r="E19" s="3"/>
      <c r="F19" s="15">
        <f t="shared" si="1"/>
        <v>6350</v>
      </c>
      <c r="G19" s="31"/>
      <c r="H19" s="31"/>
      <c r="I19" s="31"/>
      <c r="J19" s="31"/>
      <c r="K19" s="31"/>
      <c r="L19" s="31"/>
      <c r="M19" s="31"/>
    </row>
    <row r="20" spans="1:13">
      <c r="A20" s="42">
        <f t="shared" si="0"/>
        <v>6</v>
      </c>
      <c r="B20" s="16" t="s">
        <v>44</v>
      </c>
      <c r="C20" s="43" t="s">
        <v>125</v>
      </c>
      <c r="D20" s="44">
        <v>111309</v>
      </c>
      <c r="E20" s="3"/>
      <c r="F20" s="15">
        <f t="shared" si="1"/>
        <v>111309</v>
      </c>
      <c r="G20" s="31"/>
      <c r="H20" s="31"/>
      <c r="I20" s="31"/>
      <c r="J20" s="31"/>
      <c r="K20" s="31"/>
      <c r="L20" s="31"/>
      <c r="M20" s="31"/>
    </row>
    <row r="21" spans="1:13">
      <c r="A21" s="42">
        <f t="shared" si="0"/>
        <v>7</v>
      </c>
      <c r="B21" s="16" t="s">
        <v>44</v>
      </c>
      <c r="C21" s="46" t="s">
        <v>126</v>
      </c>
      <c r="D21" s="44">
        <v>5000</v>
      </c>
      <c r="E21" s="3"/>
      <c r="F21" s="15">
        <f t="shared" si="1"/>
        <v>5000</v>
      </c>
      <c r="G21" s="31"/>
      <c r="H21" s="31"/>
      <c r="I21" s="31"/>
      <c r="J21" s="31"/>
      <c r="K21" s="31"/>
      <c r="L21" s="31"/>
      <c r="M21" s="31"/>
    </row>
    <row r="22" spans="1:13">
      <c r="A22" s="42">
        <f t="shared" si="0"/>
        <v>8</v>
      </c>
      <c r="B22" s="16" t="s">
        <v>44</v>
      </c>
      <c r="C22" s="46" t="s">
        <v>127</v>
      </c>
      <c r="D22" s="44">
        <v>0</v>
      </c>
      <c r="E22" s="3"/>
      <c r="F22" s="15">
        <f t="shared" si="1"/>
        <v>0</v>
      </c>
      <c r="G22" s="31"/>
      <c r="H22" s="31"/>
      <c r="I22" s="31"/>
      <c r="J22" s="31"/>
      <c r="K22" s="31"/>
      <c r="L22" s="31"/>
      <c r="M22" s="31"/>
    </row>
    <row r="23" spans="1:13">
      <c r="A23" s="42">
        <f t="shared" si="0"/>
        <v>9</v>
      </c>
      <c r="B23" s="16" t="s">
        <v>44</v>
      </c>
      <c r="C23" s="46" t="s">
        <v>128</v>
      </c>
      <c r="D23" s="44">
        <v>115000</v>
      </c>
      <c r="E23" s="3"/>
      <c r="F23" s="15">
        <f t="shared" si="1"/>
        <v>115000</v>
      </c>
      <c r="G23" s="31"/>
      <c r="H23" s="31"/>
      <c r="I23" s="31"/>
      <c r="J23" s="31"/>
      <c r="K23" s="31"/>
      <c r="L23" s="31"/>
      <c r="M23" s="31"/>
    </row>
    <row r="24" spans="1:13">
      <c r="A24" s="32"/>
      <c r="B24" s="3"/>
      <c r="C24" s="16" t="s">
        <v>36</v>
      </c>
      <c r="D24" s="47">
        <f>SUM(D15:D23,0)</f>
        <v>291886.62</v>
      </c>
      <c r="E24" s="3"/>
      <c r="F24" s="47">
        <f t="shared" si="1"/>
        <v>291886.62</v>
      </c>
      <c r="G24" s="32"/>
      <c r="H24" s="31"/>
      <c r="I24" s="31"/>
      <c r="J24" s="31"/>
      <c r="K24" s="31"/>
      <c r="L24" s="31"/>
      <c r="M24" s="31"/>
    </row>
    <row r="25" spans="1:13">
      <c r="A25" s="32"/>
      <c r="B25" s="32"/>
      <c r="C25" s="32"/>
      <c r="D25" s="32"/>
      <c r="E25" s="32"/>
      <c r="F25" s="32"/>
      <c r="G25" s="32"/>
      <c r="H25" s="31"/>
      <c r="I25" s="31"/>
      <c r="J25" s="31"/>
      <c r="K25" s="31"/>
      <c r="L25" s="31"/>
      <c r="M25" s="31"/>
    </row>
    <row r="26" spans="1:13" ht="15.75">
      <c r="A26" s="32"/>
      <c r="B26" s="3"/>
      <c r="C26" s="14" t="s">
        <v>113</v>
      </c>
      <c r="D26" s="48"/>
      <c r="E26" s="3"/>
      <c r="F26" s="48"/>
      <c r="G26" s="32"/>
      <c r="H26" s="31"/>
      <c r="I26" s="31"/>
      <c r="J26" s="31"/>
      <c r="K26" s="31"/>
      <c r="L26" s="31"/>
      <c r="M26" s="31"/>
    </row>
    <row r="27" spans="1:13">
      <c r="A27" s="32"/>
      <c r="B27" s="3"/>
      <c r="C27" s="16"/>
      <c r="D27" s="48"/>
      <c r="E27" s="3"/>
      <c r="F27" s="48"/>
      <c r="G27" s="32"/>
      <c r="H27" s="31"/>
      <c r="I27" s="31"/>
      <c r="J27" s="31"/>
      <c r="K27" s="31"/>
      <c r="L27" s="31"/>
      <c r="M27" s="31"/>
    </row>
    <row r="28" spans="1:13">
      <c r="A28" s="42">
        <v>1</v>
      </c>
      <c r="B28" s="16" t="s">
        <v>44</v>
      </c>
      <c r="C28" s="43" t="s">
        <v>120</v>
      </c>
      <c r="D28" s="44">
        <v>36362.5</v>
      </c>
      <c r="E28" s="16" t="s">
        <v>46</v>
      </c>
      <c r="F28" s="45">
        <f t="shared" ref="F28:F37" si="2">D28</f>
        <v>36362.5</v>
      </c>
      <c r="G28" s="32"/>
      <c r="H28" s="31"/>
      <c r="I28" s="31"/>
      <c r="J28" s="31"/>
      <c r="K28" s="31"/>
      <c r="L28" s="31"/>
      <c r="M28" s="31"/>
    </row>
    <row r="29" spans="1:13">
      <c r="A29" s="42">
        <f t="shared" ref="A29:A36" si="3">A28+1</f>
        <v>2</v>
      </c>
      <c r="B29" s="16" t="s">
        <v>44</v>
      </c>
      <c r="C29" s="43" t="s">
        <v>121</v>
      </c>
      <c r="D29" s="44">
        <v>0</v>
      </c>
      <c r="E29" s="3"/>
      <c r="F29" s="15">
        <f t="shared" si="2"/>
        <v>0</v>
      </c>
      <c r="G29" s="32"/>
      <c r="H29" s="31"/>
      <c r="I29" s="31"/>
      <c r="J29" s="31"/>
      <c r="K29" s="31"/>
      <c r="L29" s="31"/>
      <c r="M29" s="31"/>
    </row>
    <row r="30" spans="1:13">
      <c r="A30" s="42">
        <f t="shared" si="3"/>
        <v>3</v>
      </c>
      <c r="B30" s="16" t="s">
        <v>44</v>
      </c>
      <c r="C30" s="43" t="s">
        <v>122</v>
      </c>
      <c r="D30" s="44">
        <v>0</v>
      </c>
      <c r="E30" s="3"/>
      <c r="F30" s="15">
        <f t="shared" si="2"/>
        <v>0</v>
      </c>
      <c r="G30" s="32"/>
      <c r="H30" s="31"/>
      <c r="I30" s="31"/>
      <c r="J30" s="31"/>
      <c r="K30" s="31"/>
      <c r="L30" s="31"/>
      <c r="M30" s="31"/>
    </row>
    <row r="31" spans="1:13">
      <c r="A31" s="42">
        <f t="shared" si="3"/>
        <v>4</v>
      </c>
      <c r="B31" s="16" t="s">
        <v>44</v>
      </c>
      <c r="C31" s="43" t="s">
        <v>123</v>
      </c>
      <c r="D31" s="44">
        <v>17865.12</v>
      </c>
      <c r="E31" s="3"/>
      <c r="F31" s="15">
        <f t="shared" si="2"/>
        <v>17865.12</v>
      </c>
      <c r="G31" s="32"/>
      <c r="H31" s="31"/>
      <c r="I31" s="31"/>
      <c r="J31" s="31"/>
      <c r="K31" s="31"/>
      <c r="L31" s="31"/>
      <c r="M31" s="31"/>
    </row>
    <row r="32" spans="1:13">
      <c r="A32" s="42">
        <f t="shared" si="3"/>
        <v>5</v>
      </c>
      <c r="B32" s="16" t="s">
        <v>44</v>
      </c>
      <c r="C32" s="43" t="s">
        <v>124</v>
      </c>
      <c r="D32" s="44">
        <v>6350</v>
      </c>
      <c r="E32" s="3"/>
      <c r="F32" s="15">
        <f t="shared" si="2"/>
        <v>6350</v>
      </c>
      <c r="G32" s="32"/>
      <c r="H32" s="31"/>
      <c r="I32" s="31"/>
      <c r="J32" s="31"/>
      <c r="K32" s="31"/>
      <c r="L32" s="31"/>
      <c r="M32" s="31"/>
    </row>
    <row r="33" spans="1:13">
      <c r="A33" s="42">
        <f t="shared" si="3"/>
        <v>6</v>
      </c>
      <c r="B33" s="16" t="s">
        <v>44</v>
      </c>
      <c r="C33" s="43" t="s">
        <v>125</v>
      </c>
      <c r="D33" s="44">
        <v>111309</v>
      </c>
      <c r="E33" s="3"/>
      <c r="F33" s="15">
        <f t="shared" si="2"/>
        <v>111309</v>
      </c>
      <c r="G33" s="32"/>
      <c r="H33" s="31"/>
      <c r="I33" s="31"/>
      <c r="J33" s="31"/>
      <c r="K33" s="31"/>
      <c r="L33" s="31"/>
      <c r="M33" s="31"/>
    </row>
    <row r="34" spans="1:13">
      <c r="A34" s="42">
        <f t="shared" si="3"/>
        <v>7</v>
      </c>
      <c r="B34" s="16" t="s">
        <v>44</v>
      </c>
      <c r="C34" s="46" t="s">
        <v>126</v>
      </c>
      <c r="D34" s="44">
        <v>5000</v>
      </c>
      <c r="E34" s="3"/>
      <c r="F34" s="15">
        <f t="shared" si="2"/>
        <v>5000</v>
      </c>
      <c r="G34" s="32"/>
      <c r="H34" s="31"/>
      <c r="I34" s="31"/>
      <c r="J34" s="31"/>
      <c r="K34" s="31"/>
      <c r="L34" s="31"/>
      <c r="M34" s="31"/>
    </row>
    <row r="35" spans="1:13">
      <c r="A35" s="42">
        <f t="shared" si="3"/>
        <v>8</v>
      </c>
      <c r="B35" s="16" t="s">
        <v>44</v>
      </c>
      <c r="C35" s="46" t="s">
        <v>127</v>
      </c>
      <c r="D35" s="44">
        <v>0</v>
      </c>
      <c r="E35" s="3"/>
      <c r="F35" s="15">
        <f t="shared" si="2"/>
        <v>0</v>
      </c>
      <c r="G35" s="32"/>
      <c r="H35" s="31"/>
      <c r="I35" s="31"/>
      <c r="J35" s="31"/>
      <c r="K35" s="31"/>
      <c r="L35" s="31"/>
      <c r="M35" s="31"/>
    </row>
    <row r="36" spans="1:13">
      <c r="A36" s="42">
        <f t="shared" si="3"/>
        <v>9</v>
      </c>
      <c r="B36" s="16" t="s">
        <v>44</v>
      </c>
      <c r="C36" s="46" t="s">
        <v>128</v>
      </c>
      <c r="D36" s="44">
        <v>115000</v>
      </c>
      <c r="E36" s="3"/>
      <c r="F36" s="15">
        <f t="shared" si="2"/>
        <v>115000</v>
      </c>
      <c r="G36" s="32"/>
      <c r="H36" s="31"/>
      <c r="I36" s="31"/>
      <c r="J36" s="31"/>
      <c r="K36" s="31"/>
      <c r="L36" s="31"/>
      <c r="M36" s="31"/>
    </row>
    <row r="37" spans="1:13">
      <c r="A37" s="32"/>
      <c r="B37" s="3"/>
      <c r="C37" s="16" t="s">
        <v>36</v>
      </c>
      <c r="D37" s="47">
        <f>SUM(D28:D36,0)</f>
        <v>291886.62</v>
      </c>
      <c r="E37" s="3"/>
      <c r="F37" s="47">
        <f t="shared" si="2"/>
        <v>291886.62</v>
      </c>
      <c r="G37" s="32"/>
      <c r="H37" s="31"/>
      <c r="I37" s="31"/>
      <c r="J37" s="31"/>
      <c r="K37" s="31"/>
      <c r="L37" s="31"/>
      <c r="M37" s="31"/>
    </row>
    <row r="38" spans="1:13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1"/>
      <c r="L38" s="31"/>
      <c r="M38" s="31"/>
    </row>
    <row r="39" spans="1:13" ht="15.75">
      <c r="A39" s="33"/>
      <c r="B39" s="32"/>
      <c r="C39" s="32"/>
      <c r="D39" s="32"/>
      <c r="E39" s="32"/>
      <c r="F39" s="32"/>
      <c r="G39" s="32"/>
      <c r="H39" s="31"/>
      <c r="I39" s="31"/>
      <c r="J39" s="31"/>
      <c r="K39" s="31"/>
      <c r="L39" s="31"/>
      <c r="M39" s="31"/>
    </row>
    <row r="40" spans="1:13">
      <c r="B40" s="49" t="s">
        <v>129</v>
      </c>
      <c r="G40" s="32"/>
      <c r="H40" s="31"/>
      <c r="I40" s="31"/>
      <c r="J40" s="31"/>
      <c r="K40" s="31"/>
      <c r="L40" s="31"/>
      <c r="M40" s="31"/>
    </row>
    <row r="41" spans="1:13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1"/>
      <c r="L41" s="31"/>
      <c r="M41" s="31"/>
    </row>
    <row r="42" spans="1:13">
      <c r="H42" s="31"/>
      <c r="I42" s="31"/>
      <c r="J42" s="31"/>
      <c r="K42" s="31"/>
      <c r="L42" s="31"/>
      <c r="M42" s="31"/>
    </row>
    <row r="43" spans="1:13">
      <c r="B43" t="s">
        <v>115</v>
      </c>
      <c r="H43" s="31"/>
      <c r="I43" s="31"/>
      <c r="J43" s="31"/>
      <c r="K43" s="31"/>
      <c r="L43" s="31"/>
      <c r="M43" s="31"/>
    </row>
    <row r="44" spans="1:13">
      <c r="B44" t="s">
        <v>130</v>
      </c>
      <c r="H44" s="31"/>
      <c r="I44" s="31"/>
      <c r="J44" s="31"/>
      <c r="K44" s="31"/>
      <c r="L44" s="31"/>
      <c r="M44" s="31"/>
    </row>
    <row r="45" spans="1:13">
      <c r="H45" s="31"/>
      <c r="I45" s="31"/>
      <c r="J45" s="31"/>
      <c r="K45" s="31"/>
      <c r="L45" s="31"/>
      <c r="M45" s="31"/>
    </row>
    <row r="46" spans="1:13">
      <c r="H46" s="31"/>
      <c r="I46" s="31"/>
      <c r="J46" s="31"/>
      <c r="K46" s="31"/>
      <c r="L46" s="31"/>
      <c r="M46" s="31"/>
    </row>
    <row r="47" spans="1:13">
      <c r="H47" s="31"/>
      <c r="I47" s="31"/>
      <c r="J47" s="31"/>
      <c r="K47" s="31"/>
      <c r="L47" s="31"/>
      <c r="M47" s="31"/>
    </row>
    <row r="48" spans="1:13">
      <c r="H48" s="31"/>
      <c r="I48" s="31"/>
      <c r="J48" s="31"/>
      <c r="K48" s="31"/>
      <c r="L48" s="31"/>
      <c r="M48" s="31"/>
    </row>
    <row r="49" spans="8:13">
      <c r="H49" s="31"/>
      <c r="I49" s="31"/>
      <c r="J49" s="31"/>
      <c r="K49" s="31"/>
      <c r="L49" s="31"/>
      <c r="M49" s="31"/>
    </row>
    <row r="50" spans="8:13">
      <c r="H50" s="31"/>
      <c r="I50" s="31"/>
      <c r="J50" s="31"/>
      <c r="K50" s="31"/>
      <c r="L50" s="31"/>
      <c r="M50" s="31"/>
    </row>
    <row r="51" spans="8:13">
      <c r="H51" s="31"/>
      <c r="I51" s="31"/>
      <c r="J51" s="31"/>
      <c r="K51" s="31"/>
      <c r="L51" s="31"/>
      <c r="M51" s="31"/>
    </row>
    <row r="52" spans="8:13">
      <c r="H52" s="31"/>
      <c r="I52" s="31"/>
      <c r="J52" s="31"/>
      <c r="K52" s="31"/>
      <c r="L52" s="31"/>
      <c r="M52" s="31"/>
    </row>
    <row r="53" spans="8:13">
      <c r="H53" s="31"/>
      <c r="I53" s="31"/>
      <c r="J53" s="31"/>
      <c r="K53" s="31"/>
      <c r="L53" s="31"/>
      <c r="M53" s="31"/>
    </row>
    <row r="54" spans="8:13">
      <c r="H54" s="31"/>
      <c r="I54" s="31"/>
      <c r="J54" s="31"/>
      <c r="K54" s="31"/>
      <c r="L54" s="31"/>
      <c r="M54" s="31"/>
    </row>
    <row r="55" spans="8:13">
      <c r="H55" s="31"/>
      <c r="I55" s="31"/>
      <c r="J55" s="31"/>
      <c r="K55" s="31"/>
      <c r="L55" s="31"/>
      <c r="M55" s="31"/>
    </row>
    <row r="56" spans="8:13">
      <c r="H56" s="31"/>
      <c r="I56" s="31"/>
      <c r="J56" s="31"/>
      <c r="K56" s="31"/>
      <c r="L56" s="31"/>
      <c r="M56" s="31"/>
    </row>
    <row r="57" spans="8:13">
      <c r="H57" s="31"/>
      <c r="I57" s="31"/>
      <c r="J57" s="31"/>
      <c r="K57" s="31"/>
      <c r="L57" s="31"/>
      <c r="M57" s="31"/>
    </row>
    <row r="58" spans="8:13">
      <c r="H58" s="31"/>
      <c r="I58" s="31"/>
      <c r="J58" s="31"/>
      <c r="K58" s="31"/>
      <c r="L58" s="31"/>
      <c r="M58" s="31"/>
    </row>
    <row r="59" spans="8:13">
      <c r="H59" s="31"/>
      <c r="I59" s="31"/>
      <c r="J59" s="31"/>
      <c r="K59" s="31"/>
      <c r="L59" s="31"/>
      <c r="M59" s="31"/>
    </row>
    <row r="60" spans="8:13">
      <c r="H60" s="31"/>
      <c r="I60" s="31"/>
      <c r="J60" s="31"/>
      <c r="K60" s="31"/>
      <c r="L60" s="31"/>
      <c r="M60" s="31"/>
    </row>
    <row r="61" spans="8:13">
      <c r="H61" s="31"/>
      <c r="I61" s="31"/>
      <c r="J61" s="31"/>
      <c r="K61" s="31"/>
      <c r="L61" s="31"/>
      <c r="M61" s="31"/>
    </row>
    <row r="62" spans="8:13">
      <c r="H62" s="31"/>
      <c r="I62" s="31"/>
      <c r="J62" s="31"/>
      <c r="K62" s="31"/>
      <c r="L62" s="31"/>
      <c r="M62" s="31"/>
    </row>
    <row r="63" spans="8:13">
      <c r="H63" s="31"/>
      <c r="I63" s="31"/>
      <c r="J63" s="31"/>
      <c r="K63" s="31"/>
      <c r="L63" s="31"/>
      <c r="M63" s="31"/>
    </row>
    <row r="64" spans="8:13">
      <c r="H64" s="31"/>
      <c r="I64" s="31"/>
      <c r="J64" s="31"/>
      <c r="K64" s="31"/>
      <c r="L64" s="31"/>
      <c r="M64" s="31"/>
    </row>
    <row r="65" spans="8:13">
      <c r="H65" s="31"/>
      <c r="I65" s="31"/>
      <c r="J65" s="31"/>
      <c r="K65" s="31"/>
      <c r="L65" s="31"/>
      <c r="M65" s="31"/>
    </row>
    <row r="66" spans="8:13">
      <c r="H66" s="31"/>
      <c r="I66" s="31"/>
      <c r="J66" s="31"/>
      <c r="K66" s="31"/>
      <c r="L66" s="31"/>
      <c r="M66" s="31"/>
    </row>
    <row r="67" spans="8:13">
      <c r="H67" s="31"/>
      <c r="I67" s="31"/>
      <c r="J67" s="31"/>
      <c r="K67" s="31"/>
      <c r="L67" s="31"/>
      <c r="M67" s="31"/>
    </row>
    <row r="68" spans="8:13">
      <c r="H68" s="31"/>
      <c r="I68" s="31"/>
      <c r="J68" s="31"/>
      <c r="K68" s="31"/>
      <c r="L68" s="31"/>
      <c r="M68" s="31"/>
    </row>
    <row r="69" spans="8:13">
      <c r="H69" s="31"/>
      <c r="I69" s="31"/>
      <c r="J69" s="31"/>
      <c r="K69" s="31"/>
      <c r="L69" s="31"/>
      <c r="M69" s="31"/>
    </row>
    <row r="70" spans="8:13">
      <c r="H70" s="31"/>
      <c r="I70" s="31"/>
      <c r="J70" s="31"/>
      <c r="K70" s="31"/>
      <c r="L70" s="31"/>
      <c r="M70" s="31"/>
    </row>
    <row r="71" spans="8:13">
      <c r="H71" s="31"/>
      <c r="I71" s="31"/>
      <c r="J71" s="31"/>
      <c r="K71" s="31"/>
      <c r="L71" s="31"/>
      <c r="M71" s="31"/>
    </row>
    <row r="72" spans="8:13">
      <c r="H72" s="31"/>
      <c r="I72" s="31"/>
      <c r="J72" s="31"/>
      <c r="K72" s="31"/>
      <c r="L72" s="31"/>
      <c r="M72" s="31"/>
    </row>
    <row r="73" spans="8:13">
      <c r="H73" s="31"/>
      <c r="I73" s="31"/>
      <c r="J73" s="31"/>
      <c r="K73" s="31"/>
      <c r="L73" s="31"/>
      <c r="M73" s="31"/>
    </row>
    <row r="74" spans="8:13">
      <c r="H74" s="31"/>
      <c r="I74" s="31"/>
      <c r="J74" s="31"/>
      <c r="K74" s="31"/>
      <c r="L74" s="31"/>
      <c r="M74" s="31"/>
    </row>
    <row r="75" spans="8:13">
      <c r="H75" s="31"/>
      <c r="I75" s="31"/>
      <c r="J75" s="31"/>
      <c r="K75" s="31"/>
      <c r="L75" s="31"/>
      <c r="M75" s="31"/>
    </row>
    <row r="76" spans="8:13">
      <c r="H76" s="31"/>
      <c r="I76" s="31"/>
      <c r="J76" s="31"/>
      <c r="K76" s="31"/>
      <c r="L76" s="31"/>
      <c r="M76" s="31"/>
    </row>
    <row r="77" spans="8:13">
      <c r="H77" s="31"/>
      <c r="I77" s="31"/>
      <c r="J77" s="31"/>
      <c r="K77" s="31"/>
      <c r="L77" s="31"/>
      <c r="M77" s="31"/>
    </row>
    <row r="78" spans="8:13">
      <c r="H78" s="31"/>
      <c r="I78" s="31"/>
      <c r="J78" s="31"/>
      <c r="K78" s="31"/>
      <c r="L78" s="31"/>
      <c r="M78" s="31"/>
    </row>
    <row r="79" spans="8:13">
      <c r="H79" s="31"/>
      <c r="I79" s="31"/>
      <c r="J79" s="31"/>
      <c r="K79" s="31"/>
      <c r="L79" s="31"/>
      <c r="M79" s="31"/>
    </row>
    <row r="80" spans="8:13">
      <c r="H80" s="31"/>
      <c r="I80" s="31"/>
      <c r="J80" s="31"/>
      <c r="K80" s="31"/>
      <c r="L80" s="31"/>
      <c r="M80" s="31"/>
    </row>
    <row r="81" spans="8:13">
      <c r="H81" s="31"/>
      <c r="I81" s="31"/>
      <c r="J81" s="31"/>
      <c r="K81" s="31"/>
      <c r="L81" s="31"/>
      <c r="M81" s="31"/>
    </row>
    <row r="82" spans="8:13">
      <c r="H82" s="31"/>
      <c r="I82" s="31"/>
      <c r="J82" s="31"/>
      <c r="K82" s="31"/>
      <c r="L82" s="31"/>
      <c r="M82" s="31"/>
    </row>
    <row r="83" spans="8:13">
      <c r="H83" s="31"/>
      <c r="I83" s="31"/>
      <c r="J83" s="31"/>
      <c r="K83" s="31"/>
      <c r="L83" s="31"/>
      <c r="M83" s="31"/>
    </row>
    <row r="84" spans="8:13">
      <c r="H84" s="31"/>
      <c r="I84" s="31"/>
      <c r="J84" s="31"/>
      <c r="K84" s="31"/>
      <c r="L84" s="31"/>
      <c r="M84" s="31"/>
    </row>
  </sheetData>
  <mergeCells count="5">
    <mergeCell ref="A1:F1"/>
    <mergeCell ref="A2:F2"/>
    <mergeCell ref="A3:F3"/>
    <mergeCell ref="A4:F4"/>
    <mergeCell ref="A5:F5"/>
  </mergeCells>
  <printOptions horizontalCentered="1"/>
  <pageMargins left="1" right="1" top="1" bottom="1" header="0.5" footer="0.5"/>
  <pageSetup scale="74" orientation="landscape" verticalDpi="300" r:id="rId1"/>
  <headerFooter alignWithMargins="0">
    <oddHeader>&amp;R&amp;10CASE NO. 2018-00281
FR 16(8)(f)
ATTACHMENT 1</oddHeader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60" zoomScaleNormal="90" workbookViewId="0">
      <selection sqref="A1:J1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261" t="s">
        <v>283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4" ht="15.75">
      <c r="A2" s="261" t="s">
        <v>284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4" ht="15.75">
      <c r="A3" s="261" t="s">
        <v>131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1:14" ht="15.75">
      <c r="A4" s="261" t="s">
        <v>285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4" ht="15.75">
      <c r="A5" s="261" t="s">
        <v>286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4" ht="15.75">
      <c r="A6" s="32"/>
      <c r="B6" s="33"/>
      <c r="C6" s="32"/>
      <c r="D6" s="32"/>
      <c r="E6" s="32"/>
      <c r="F6" s="32"/>
      <c r="G6" s="32"/>
      <c r="H6" s="32"/>
      <c r="I6" s="32"/>
      <c r="J6" s="32"/>
    </row>
    <row r="7" spans="1:14" ht="15.75">
      <c r="A7" s="32"/>
      <c r="B7" s="33"/>
      <c r="C7" s="33"/>
      <c r="D7" s="32"/>
      <c r="E7" s="32"/>
      <c r="F7" s="32"/>
      <c r="G7" s="32"/>
      <c r="H7" s="32"/>
      <c r="J7" s="32"/>
    </row>
    <row r="8" spans="1:14" ht="15.75">
      <c r="A8" s="34" t="s">
        <v>132</v>
      </c>
      <c r="B8" s="33"/>
      <c r="C8" s="32"/>
      <c r="D8" s="32"/>
      <c r="E8" s="32"/>
      <c r="F8" s="32"/>
      <c r="G8" s="32"/>
      <c r="H8" s="32"/>
      <c r="J8" s="35" t="s">
        <v>30</v>
      </c>
    </row>
    <row r="9" spans="1:14" ht="15.75">
      <c r="A9" s="34" t="s">
        <v>31</v>
      </c>
      <c r="B9" s="33"/>
      <c r="C9" s="32"/>
      <c r="D9" s="32"/>
      <c r="E9" s="32"/>
      <c r="F9" s="32"/>
      <c r="G9" s="32"/>
      <c r="H9" s="32"/>
      <c r="J9" s="36" t="s">
        <v>133</v>
      </c>
    </row>
    <row r="10" spans="1:14" ht="15.75">
      <c r="A10" s="34" t="s">
        <v>33</v>
      </c>
      <c r="B10" s="33"/>
      <c r="C10" s="32"/>
      <c r="D10" s="32"/>
      <c r="E10" s="32"/>
      <c r="F10" s="32"/>
      <c r="G10" s="32"/>
      <c r="H10" s="32"/>
      <c r="I10" s="50"/>
      <c r="J10" s="37" t="str">
        <f>F.1!F9</f>
        <v>Witness: Waller</v>
      </c>
    </row>
    <row r="11" spans="1:14" ht="15.75">
      <c r="A11" s="39"/>
      <c r="B11" s="39"/>
      <c r="C11" s="39"/>
      <c r="D11" s="51"/>
      <c r="E11" s="52" t="s">
        <v>134</v>
      </c>
      <c r="F11" s="53"/>
      <c r="G11" s="39"/>
      <c r="H11" s="51"/>
      <c r="I11" s="52" t="s">
        <v>135</v>
      </c>
      <c r="J11" s="53"/>
    </row>
    <row r="12" spans="1:14">
      <c r="A12" s="54" t="s">
        <v>35</v>
      </c>
      <c r="B12" s="32"/>
      <c r="C12" s="55" t="s">
        <v>136</v>
      </c>
      <c r="D12" s="55" t="s">
        <v>36</v>
      </c>
      <c r="E12" s="32"/>
      <c r="F12" s="32"/>
      <c r="G12" s="32"/>
      <c r="H12" s="55" t="s">
        <v>36</v>
      </c>
      <c r="I12" s="32"/>
      <c r="J12" s="32"/>
    </row>
    <row r="13" spans="1:14">
      <c r="A13" s="41" t="s">
        <v>37</v>
      </c>
      <c r="B13" s="40" t="s">
        <v>38</v>
      </c>
      <c r="C13" s="40" t="s">
        <v>137</v>
      </c>
      <c r="D13" s="40" t="s">
        <v>40</v>
      </c>
      <c r="E13" s="40" t="s">
        <v>41</v>
      </c>
      <c r="F13" s="40" t="s">
        <v>42</v>
      </c>
      <c r="G13" s="56"/>
      <c r="H13" s="40" t="s">
        <v>40</v>
      </c>
      <c r="I13" s="40" t="s">
        <v>41</v>
      </c>
      <c r="J13" s="41" t="s">
        <v>42</v>
      </c>
    </row>
    <row r="14" spans="1:14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1"/>
      <c r="L15" s="31"/>
      <c r="M15" s="31"/>
      <c r="N15" s="31"/>
    </row>
    <row r="16" spans="1:14">
      <c r="A16" s="54">
        <v>1</v>
      </c>
      <c r="B16" s="54" t="s">
        <v>44</v>
      </c>
      <c r="C16" s="57" t="s">
        <v>138</v>
      </c>
      <c r="D16" s="58">
        <v>0</v>
      </c>
      <c r="E16" s="59" t="s">
        <v>46</v>
      </c>
      <c r="F16" s="60">
        <f>D16</f>
        <v>0</v>
      </c>
      <c r="G16" s="32"/>
      <c r="H16" s="60">
        <f>D16</f>
        <v>0</v>
      </c>
      <c r="I16" s="61" t="s">
        <v>46</v>
      </c>
      <c r="J16" s="60">
        <f>H16</f>
        <v>0</v>
      </c>
      <c r="K16" s="31"/>
      <c r="L16" s="31"/>
      <c r="M16" s="31"/>
      <c r="N16" s="31"/>
    </row>
    <row r="17" spans="1:14">
      <c r="A17" s="32"/>
      <c r="B17" s="32"/>
      <c r="C17" s="32" t="s">
        <v>139</v>
      </c>
      <c r="D17" s="32"/>
      <c r="E17" s="32"/>
      <c r="F17" s="32"/>
      <c r="G17" s="32"/>
      <c r="H17" s="32"/>
      <c r="I17" s="32"/>
      <c r="J17" s="32"/>
      <c r="K17" s="31"/>
      <c r="L17" s="31"/>
      <c r="M17" s="31"/>
      <c r="N17" s="31"/>
    </row>
    <row r="18" spans="1:14">
      <c r="A18" s="62">
        <v>2</v>
      </c>
      <c r="B18" s="54" t="s">
        <v>44</v>
      </c>
      <c r="C18" s="57" t="s">
        <v>140</v>
      </c>
      <c r="D18" s="63">
        <v>0</v>
      </c>
      <c r="E18" s="32"/>
      <c r="F18" s="42">
        <f>D18</f>
        <v>0</v>
      </c>
      <c r="G18" s="32"/>
      <c r="H18" s="42">
        <v>0</v>
      </c>
      <c r="I18" s="32"/>
      <c r="J18" s="42">
        <f>H18</f>
        <v>0</v>
      </c>
      <c r="K18" s="31"/>
      <c r="L18" s="31"/>
      <c r="M18" s="31"/>
      <c r="N18" s="31"/>
    </row>
    <row r="19" spans="1:1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1"/>
      <c r="L19" s="31"/>
      <c r="M19" s="31"/>
      <c r="N19" s="31"/>
    </row>
    <row r="20" spans="1:14" ht="15.75" thickBot="1">
      <c r="A20" s="64">
        <v>3</v>
      </c>
      <c r="B20" s="32"/>
      <c r="C20" s="54" t="s">
        <v>141</v>
      </c>
      <c r="D20" s="65">
        <f>SUM(D16:D18)</f>
        <v>0</v>
      </c>
      <c r="E20" s="32"/>
      <c r="F20" s="65">
        <f>SUM(F16:F18)</f>
        <v>0</v>
      </c>
      <c r="G20" s="32"/>
      <c r="H20" s="65">
        <f>SUM(H16:H18)</f>
        <v>0</v>
      </c>
      <c r="I20" s="32"/>
      <c r="J20" s="65">
        <f>SUM(J16:J18)</f>
        <v>0</v>
      </c>
      <c r="K20" s="31"/>
      <c r="L20" s="31"/>
      <c r="M20" s="31"/>
      <c r="N20" s="31"/>
    </row>
    <row r="21" spans="1:14" ht="15.75" thickTop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4">
      <c r="A22" s="54" t="s">
        <v>72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4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4">
      <c r="A24" s="34" t="s">
        <v>142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4">
      <c r="A25" s="34" t="s">
        <v>143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4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4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4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30" spans="1:14">
      <c r="B30" t="s">
        <v>115</v>
      </c>
    </row>
    <row r="31" spans="1:14">
      <c r="B31" t="s">
        <v>144</v>
      </c>
    </row>
    <row r="35" spans="2:2">
      <c r="B35" s="66"/>
    </row>
  </sheetData>
  <mergeCells count="5">
    <mergeCell ref="A1:J1"/>
    <mergeCell ref="A2:J2"/>
    <mergeCell ref="A3:J3"/>
    <mergeCell ref="A4:J4"/>
    <mergeCell ref="A5:J5"/>
  </mergeCells>
  <pageMargins left="0.8" right="0.62" top="1" bottom="0.5" header="0.25" footer="0.5"/>
  <pageSetup scale="96" orientation="landscape" verticalDpi="300" r:id="rId1"/>
  <headerFooter alignWithMargins="0">
    <oddHeader>&amp;R&amp;9CASE NO. 2018-00281
FR 16(8)(f)
ATTACHMENT 1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70" zoomScaleNormal="90" zoomScaleSheetLayoutView="70" workbookViewId="0">
      <selection sqref="A1:J1"/>
    </sheetView>
  </sheetViews>
  <sheetFormatPr defaultRowHeight="15"/>
  <cols>
    <col min="1" max="1" width="4.44140625" style="31" customWidth="1"/>
    <col min="2" max="2" width="10.6640625" style="31" customWidth="1"/>
    <col min="3" max="3" width="35.77734375" style="31" customWidth="1"/>
    <col min="4" max="6" width="12" style="31" bestFit="1" customWidth="1"/>
    <col min="7" max="7" width="4.5546875" style="31" customWidth="1"/>
    <col min="8" max="8" width="11" style="31" bestFit="1" customWidth="1"/>
    <col min="9" max="9" width="11.6640625" style="31" customWidth="1"/>
    <col min="10" max="10" width="12" style="31" bestFit="1" customWidth="1"/>
    <col min="11" max="16384" width="8.88671875" style="31"/>
  </cols>
  <sheetData>
    <row r="1" spans="1:12" ht="15.75">
      <c r="A1" s="261" t="s">
        <v>283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2" ht="15.75">
      <c r="A2" s="261" t="s">
        <v>284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2" ht="15.75">
      <c r="A3" s="261" t="s">
        <v>145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1:12" ht="15.75">
      <c r="A4" s="261" t="s">
        <v>285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2" ht="15.75">
      <c r="A5" s="261" t="s">
        <v>286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2" ht="15.75">
      <c r="A6" s="67"/>
      <c r="B6" s="68"/>
      <c r="C6" s="67"/>
      <c r="D6" s="67"/>
      <c r="E6" s="67"/>
      <c r="F6" s="67"/>
      <c r="G6" s="67"/>
      <c r="H6" s="67"/>
      <c r="I6" s="67"/>
      <c r="J6" s="67"/>
    </row>
    <row r="7" spans="1:12" ht="15.75">
      <c r="A7" s="67"/>
      <c r="B7" s="68"/>
      <c r="C7" s="68"/>
      <c r="D7" s="67"/>
      <c r="E7" s="67"/>
      <c r="F7" s="67"/>
      <c r="G7" s="67"/>
      <c r="H7" s="67"/>
      <c r="J7" s="67"/>
    </row>
    <row r="8" spans="1:12" ht="15.75">
      <c r="A8" s="69" t="s">
        <v>146</v>
      </c>
      <c r="B8" s="68"/>
      <c r="C8" s="67"/>
      <c r="D8" s="67"/>
      <c r="E8" s="67"/>
      <c r="F8" s="67"/>
      <c r="G8" s="67"/>
      <c r="H8" s="67"/>
      <c r="J8" s="70" t="s">
        <v>30</v>
      </c>
    </row>
    <row r="9" spans="1:12" ht="15.75">
      <c r="A9" s="69" t="s">
        <v>147</v>
      </c>
      <c r="B9" s="68"/>
      <c r="C9" s="67"/>
      <c r="D9" s="67"/>
      <c r="E9" s="67"/>
      <c r="F9" s="67"/>
      <c r="G9" s="67"/>
      <c r="H9" s="67"/>
      <c r="J9" s="71" t="s">
        <v>148</v>
      </c>
    </row>
    <row r="10" spans="1:12" ht="15.75">
      <c r="A10" s="69" t="s">
        <v>149</v>
      </c>
      <c r="B10" s="68"/>
      <c r="C10" s="67"/>
      <c r="D10" s="67"/>
      <c r="E10" s="67"/>
      <c r="F10" s="67"/>
      <c r="G10" s="67"/>
      <c r="H10" s="67"/>
      <c r="I10" s="72"/>
      <c r="J10" s="73" t="str">
        <f>F.1!$F$9</f>
        <v>Witness: Waller</v>
      </c>
    </row>
    <row r="11" spans="1:12" ht="15.75">
      <c r="A11" s="74"/>
      <c r="B11" s="74"/>
      <c r="C11" s="74"/>
      <c r="D11" s="75"/>
      <c r="E11" s="76" t="s">
        <v>134</v>
      </c>
      <c r="F11" s="77"/>
      <c r="G11" s="74"/>
      <c r="H11" s="75"/>
      <c r="I11" s="76" t="s">
        <v>135</v>
      </c>
      <c r="J11" s="77"/>
    </row>
    <row r="12" spans="1:12">
      <c r="A12" s="78" t="s">
        <v>35</v>
      </c>
      <c r="B12" s="67"/>
      <c r="C12" s="78"/>
      <c r="D12" s="78" t="s">
        <v>36</v>
      </c>
      <c r="E12" s="2" t="s">
        <v>150</v>
      </c>
      <c r="F12" s="79" t="s">
        <v>151</v>
      </c>
      <c r="G12" s="67"/>
      <c r="H12" s="78" t="s">
        <v>36</v>
      </c>
      <c r="I12" s="2" t="s">
        <v>150</v>
      </c>
      <c r="J12" s="79" t="s">
        <v>151</v>
      </c>
    </row>
    <row r="13" spans="1:12">
      <c r="A13" s="80" t="s">
        <v>37</v>
      </c>
      <c r="B13" s="80" t="s">
        <v>38</v>
      </c>
      <c r="C13" s="80" t="s">
        <v>152</v>
      </c>
      <c r="D13" s="80" t="s">
        <v>40</v>
      </c>
      <c r="E13" s="81" t="s">
        <v>153</v>
      </c>
      <c r="F13" s="80" t="s">
        <v>154</v>
      </c>
      <c r="G13" s="82"/>
      <c r="H13" s="80" t="s">
        <v>40</v>
      </c>
      <c r="I13" s="81" t="s">
        <v>153</v>
      </c>
      <c r="J13" s="80" t="s">
        <v>154</v>
      </c>
    </row>
    <row r="14" spans="1:12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2" ht="15.75">
      <c r="A15" s="83">
        <v>1</v>
      </c>
      <c r="C15" s="84" t="s">
        <v>155</v>
      </c>
      <c r="D15" s="85"/>
      <c r="E15" s="83"/>
      <c r="F15" s="86"/>
      <c r="G15" s="87"/>
      <c r="H15" s="88"/>
      <c r="I15" s="83"/>
      <c r="J15" s="86"/>
    </row>
    <row r="16" spans="1:12">
      <c r="A16" s="89">
        <v>2</v>
      </c>
      <c r="B16" s="90" t="s">
        <v>44</v>
      </c>
      <c r="C16" s="91" t="s">
        <v>156</v>
      </c>
      <c r="D16" s="92">
        <v>0</v>
      </c>
      <c r="E16" s="93">
        <v>1</v>
      </c>
      <c r="F16" s="92">
        <f>D16*E16</f>
        <v>0</v>
      </c>
      <c r="G16" s="87"/>
      <c r="H16" s="92">
        <v>0</v>
      </c>
      <c r="I16" s="93">
        <f>E16</f>
        <v>1</v>
      </c>
      <c r="J16" s="92">
        <f>H16*I16</f>
        <v>0</v>
      </c>
      <c r="L16" s="94"/>
    </row>
    <row r="17" spans="1:12">
      <c r="A17" s="83">
        <v>3</v>
      </c>
      <c r="B17" s="90"/>
      <c r="C17" s="91"/>
      <c r="D17" s="95"/>
      <c r="E17" s="96"/>
      <c r="F17" s="95"/>
      <c r="G17" s="87"/>
      <c r="H17" s="95"/>
      <c r="I17" s="93"/>
      <c r="J17" s="95"/>
    </row>
    <row r="18" spans="1:12">
      <c r="A18" s="89">
        <v>4</v>
      </c>
      <c r="B18" s="90"/>
      <c r="C18" s="97" t="s">
        <v>36</v>
      </c>
      <c r="D18" s="92">
        <f>SUM(D16:D17)</f>
        <v>0</v>
      </c>
      <c r="E18" s="87"/>
      <c r="F18" s="92">
        <f>SUM(F16:F17)</f>
        <v>0</v>
      </c>
      <c r="G18" s="87"/>
      <c r="H18" s="92">
        <f>SUM(H16:H17)</f>
        <v>0</v>
      </c>
      <c r="I18" s="93"/>
      <c r="J18" s="92">
        <f>SUM(J16:J17)</f>
        <v>0</v>
      </c>
    </row>
    <row r="19" spans="1:12">
      <c r="A19" s="83">
        <v>5</v>
      </c>
      <c r="B19" s="87"/>
      <c r="C19" s="87"/>
      <c r="D19" s="98"/>
      <c r="E19" s="87"/>
      <c r="F19" s="98"/>
      <c r="G19" s="87"/>
      <c r="H19" s="98"/>
      <c r="I19" s="93"/>
      <c r="J19" s="98"/>
    </row>
    <row r="20" spans="1:12" ht="15.75">
      <c r="A20" s="89">
        <v>6</v>
      </c>
      <c r="C20" s="84" t="s">
        <v>157</v>
      </c>
      <c r="D20" s="99"/>
      <c r="E20" s="100"/>
      <c r="F20" s="101"/>
      <c r="G20" s="102"/>
      <c r="H20" s="99"/>
      <c r="I20" s="93"/>
      <c r="J20" s="101"/>
    </row>
    <row r="21" spans="1:12">
      <c r="A21" s="83">
        <v>7</v>
      </c>
      <c r="B21" s="90" t="s">
        <v>44</v>
      </c>
      <c r="C21" s="91" t="s">
        <v>156</v>
      </c>
      <c r="D21" s="92">
        <v>44391.825248591398</v>
      </c>
      <c r="E21" s="103">
        <v>0.49780000000000002</v>
      </c>
      <c r="F21" s="92">
        <f>D21*E21</f>
        <v>22098.2506087488</v>
      </c>
      <c r="G21" s="87"/>
      <c r="H21" s="92">
        <v>37359.421786418738</v>
      </c>
      <c r="I21" s="103">
        <v>0.49780000000000002</v>
      </c>
      <c r="J21" s="92">
        <f>H21*I21</f>
        <v>18597.520165279249</v>
      </c>
      <c r="L21" s="85"/>
    </row>
    <row r="22" spans="1:12">
      <c r="A22" s="89">
        <v>8</v>
      </c>
      <c r="B22" s="90"/>
      <c r="C22" s="91"/>
      <c r="D22" s="95"/>
      <c r="E22" s="104"/>
      <c r="F22" s="95"/>
      <c r="G22" s="67"/>
      <c r="H22" s="95"/>
      <c r="I22" s="103"/>
      <c r="J22" s="95"/>
    </row>
    <row r="23" spans="1:12">
      <c r="A23" s="83">
        <v>9</v>
      </c>
      <c r="B23" s="90"/>
      <c r="C23" s="97" t="s">
        <v>36</v>
      </c>
      <c r="D23" s="92">
        <f>SUM(D21:D22)</f>
        <v>44391.825248591398</v>
      </c>
      <c r="E23" s="67"/>
      <c r="F23" s="92">
        <f>SUM(F21:F22)</f>
        <v>22098.2506087488</v>
      </c>
      <c r="G23" s="67"/>
      <c r="H23" s="92">
        <f>SUM(H21:H22)</f>
        <v>37359.421786418738</v>
      </c>
      <c r="I23" s="103"/>
      <c r="J23" s="92">
        <f>SUM(J21:J22)</f>
        <v>18597.520165279249</v>
      </c>
    </row>
    <row r="24" spans="1:12">
      <c r="A24" s="89">
        <v>10</v>
      </c>
      <c r="B24" s="67"/>
      <c r="C24" s="67"/>
      <c r="D24" s="105"/>
      <c r="E24" s="67"/>
      <c r="F24" s="67"/>
      <c r="G24" s="67"/>
      <c r="H24" s="105"/>
      <c r="I24" s="103"/>
      <c r="J24" s="67"/>
    </row>
    <row r="25" spans="1:12" ht="15.75">
      <c r="A25" s="83">
        <v>11</v>
      </c>
      <c r="C25" s="84" t="s">
        <v>158</v>
      </c>
      <c r="D25" s="105"/>
      <c r="E25" s="67"/>
      <c r="F25" s="67"/>
      <c r="G25" s="67"/>
      <c r="H25" s="105"/>
      <c r="I25" s="103"/>
      <c r="J25" s="67"/>
    </row>
    <row r="26" spans="1:12">
      <c r="A26" s="89">
        <v>12</v>
      </c>
      <c r="B26" s="90" t="s">
        <v>44</v>
      </c>
      <c r="C26" s="91" t="s">
        <v>156</v>
      </c>
      <c r="D26" s="92">
        <v>0</v>
      </c>
      <c r="E26" s="103">
        <v>5.1771199999999996E-2</v>
      </c>
      <c r="F26" s="92">
        <f>D26*E26</f>
        <v>0</v>
      </c>
      <c r="H26" s="92">
        <v>0</v>
      </c>
      <c r="I26" s="103">
        <v>5.1771199999999996E-2</v>
      </c>
      <c r="J26" s="92">
        <f>H26*I26</f>
        <v>0</v>
      </c>
      <c r="L26" s="85"/>
    </row>
    <row r="27" spans="1:12">
      <c r="A27" s="83">
        <v>13</v>
      </c>
      <c r="B27" s="90"/>
      <c r="C27" s="91"/>
      <c r="D27" s="95"/>
      <c r="E27" s="104"/>
      <c r="F27" s="95"/>
      <c r="H27" s="95"/>
      <c r="I27" s="103"/>
      <c r="J27" s="95"/>
    </row>
    <row r="28" spans="1:12">
      <c r="A28" s="89">
        <v>14</v>
      </c>
      <c r="B28" s="90"/>
      <c r="C28" s="97" t="s">
        <v>36</v>
      </c>
      <c r="D28" s="92">
        <f>SUM(D26:D27)</f>
        <v>0</v>
      </c>
      <c r="E28" s="104"/>
      <c r="F28" s="92">
        <f>SUM(F26:F27)</f>
        <v>0</v>
      </c>
      <c r="H28" s="92">
        <f>SUM(H26:H27)</f>
        <v>0</v>
      </c>
      <c r="I28" s="103"/>
      <c r="J28" s="92">
        <f>SUM(J26:J27)</f>
        <v>0</v>
      </c>
    </row>
    <row r="29" spans="1:12">
      <c r="A29" s="83">
        <v>15</v>
      </c>
      <c r="D29" s="105"/>
      <c r="E29" s="104"/>
      <c r="H29" s="105"/>
      <c r="I29" s="103"/>
    </row>
    <row r="30" spans="1:12" ht="15.75">
      <c r="A30" s="89">
        <v>16</v>
      </c>
      <c r="C30" s="84" t="s">
        <v>159</v>
      </c>
      <c r="D30" s="105"/>
      <c r="E30" s="104"/>
      <c r="H30" s="105"/>
      <c r="I30" s="103"/>
    </row>
    <row r="31" spans="1:12">
      <c r="A31" s="83">
        <v>17</v>
      </c>
      <c r="B31" s="90" t="s">
        <v>44</v>
      </c>
      <c r="C31" s="91" t="s">
        <v>156</v>
      </c>
      <c r="D31" s="92">
        <v>175117.72624509645</v>
      </c>
      <c r="E31" s="103">
        <v>5.6412179785543033E-2</v>
      </c>
      <c r="F31" s="92">
        <f>D31*E31</f>
        <v>9878.7726565738885</v>
      </c>
      <c r="H31" s="92">
        <v>300931.40557907586</v>
      </c>
      <c r="I31" s="103">
        <v>5.6412179785543033E-2</v>
      </c>
      <c r="J31" s="92">
        <f>H31*I31</f>
        <v>16976.196554642996</v>
      </c>
      <c r="L31" s="85"/>
    </row>
    <row r="32" spans="1:12">
      <c r="A32" s="89">
        <v>18</v>
      </c>
      <c r="B32" s="90"/>
      <c r="C32" s="91"/>
      <c r="D32" s="95"/>
      <c r="E32" s="104"/>
      <c r="F32" s="95"/>
      <c r="H32" s="95"/>
      <c r="I32" s="103"/>
      <c r="J32" s="95"/>
    </row>
    <row r="33" spans="1:10">
      <c r="A33" s="83">
        <v>19</v>
      </c>
      <c r="B33" s="90"/>
      <c r="C33" s="97" t="s">
        <v>36</v>
      </c>
      <c r="D33" s="92">
        <f>SUM(D31:D32)</f>
        <v>175117.72624509645</v>
      </c>
      <c r="F33" s="92">
        <f>SUM(F31:F32)</f>
        <v>9878.7726565738885</v>
      </c>
      <c r="H33" s="92">
        <f>SUM(H31:H32)</f>
        <v>300931.40557907586</v>
      </c>
      <c r="J33" s="92">
        <f>SUM(J31:J32)</f>
        <v>16976.196554642996</v>
      </c>
    </row>
    <row r="34" spans="1:10">
      <c r="A34" s="89">
        <v>20</v>
      </c>
      <c r="D34" s="105"/>
    </row>
    <row r="35" spans="1:10" ht="16.5" thickBot="1">
      <c r="A35" s="83">
        <v>21</v>
      </c>
      <c r="C35" s="106" t="s">
        <v>160</v>
      </c>
      <c r="D35" s="107">
        <f>D33+D28+D23+D18</f>
        <v>219509.55149368785</v>
      </c>
      <c r="F35" s="107">
        <f>F33+F28+F23+F18</f>
        <v>31977.023265322689</v>
      </c>
      <c r="H35" s="107">
        <f>H33+H28+H23+H18</f>
        <v>338290.82736549457</v>
      </c>
      <c r="J35" s="107">
        <f>J33+J28+J23+J18</f>
        <v>35573.716719922246</v>
      </c>
    </row>
    <row r="36" spans="1:10" ht="16.5" thickTop="1">
      <c r="A36" s="83"/>
      <c r="C36" s="106"/>
      <c r="D36" s="108"/>
      <c r="F36" s="108"/>
      <c r="H36" s="108"/>
      <c r="J36" s="108"/>
    </row>
    <row r="37" spans="1:10" ht="15.75">
      <c r="C37" s="106"/>
    </row>
    <row r="39" spans="1:10">
      <c r="B39" s="31" t="s">
        <v>115</v>
      </c>
    </row>
    <row r="40" spans="1:10">
      <c r="B40" s="31" t="s">
        <v>161</v>
      </c>
    </row>
  </sheetData>
  <mergeCells count="5">
    <mergeCell ref="A1:J1"/>
    <mergeCell ref="A2:J2"/>
    <mergeCell ref="A3:J3"/>
    <mergeCell ref="A4:J4"/>
    <mergeCell ref="A5:J5"/>
  </mergeCells>
  <pageMargins left="0.75" right="0.75" top="1" bottom="1" header="0.25" footer="0.5"/>
  <pageSetup scale="80" orientation="landscape" verticalDpi="300" r:id="rId1"/>
  <headerFooter alignWithMargins="0">
    <oddHeader>&amp;R&amp;10CASE NO. 2018-00281
FR 16(8)(f)
ATTACHMENT 1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zoomScale="70" zoomScaleNormal="90" zoomScaleSheetLayoutView="70" workbookViewId="0">
      <pane ySplit="13" topLeftCell="A14" activePane="bottomLeft" state="frozen"/>
      <selection activeCell="D31" sqref="D31"/>
      <selection pane="bottomLeft" activeCell="A14" sqref="A14"/>
    </sheetView>
  </sheetViews>
  <sheetFormatPr defaultRowHeight="15"/>
  <cols>
    <col min="1" max="1" width="4.109375" style="31" customWidth="1"/>
    <col min="2" max="2" width="8.88671875" style="31"/>
    <col min="3" max="3" width="50.6640625" style="31" customWidth="1"/>
    <col min="4" max="4" width="9.5546875" style="31" bestFit="1" customWidth="1"/>
    <col min="5" max="5" width="11.33203125" style="31" bestFit="1" customWidth="1"/>
    <col min="6" max="6" width="9.5546875" style="31" bestFit="1" customWidth="1"/>
    <col min="7" max="7" width="3.109375" style="31" customWidth="1"/>
    <col min="8" max="8" width="9.5546875" style="31" customWidth="1"/>
    <col min="9" max="9" width="11.21875" style="31" customWidth="1"/>
    <col min="10" max="10" width="9.5546875" style="31" customWidth="1"/>
    <col min="11" max="16384" width="8.88671875" style="31"/>
  </cols>
  <sheetData>
    <row r="1" spans="1:10" ht="15.75">
      <c r="A1" s="260" t="s">
        <v>283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.75">
      <c r="A2" s="260" t="s">
        <v>284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5.75">
      <c r="A3" s="260" t="s">
        <v>162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5.75">
      <c r="A4" s="260" t="s">
        <v>285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5.75">
      <c r="A5" s="260" t="s">
        <v>286</v>
      </c>
      <c r="B5" s="260"/>
      <c r="C5" s="260"/>
      <c r="D5" s="260"/>
      <c r="E5" s="260"/>
      <c r="F5" s="260"/>
      <c r="G5" s="260"/>
      <c r="H5" s="260"/>
      <c r="I5" s="260"/>
      <c r="J5" s="260"/>
    </row>
    <row r="6" spans="1:10" ht="15.75">
      <c r="A6" s="67"/>
      <c r="B6" s="68"/>
      <c r="C6" s="67"/>
      <c r="D6" s="109"/>
      <c r="E6" s="67"/>
      <c r="F6" s="67"/>
      <c r="G6" s="67"/>
      <c r="H6" s="67"/>
      <c r="I6" s="67"/>
      <c r="J6" s="67"/>
    </row>
    <row r="7" spans="1:10" ht="15.75">
      <c r="A7" s="67"/>
      <c r="B7" s="68"/>
      <c r="C7" s="68"/>
      <c r="D7" s="67"/>
      <c r="E7" s="67"/>
      <c r="F7" s="67"/>
      <c r="G7" s="67"/>
      <c r="H7" s="67"/>
      <c r="J7" s="67"/>
    </row>
    <row r="8" spans="1:10" ht="15.75">
      <c r="A8" s="69" t="s">
        <v>163</v>
      </c>
      <c r="B8" s="68"/>
      <c r="C8" s="67"/>
      <c r="D8" s="67"/>
      <c r="E8" s="67"/>
      <c r="F8" s="67"/>
      <c r="G8" s="67"/>
      <c r="H8" s="67"/>
      <c r="J8" s="70" t="s">
        <v>30</v>
      </c>
    </row>
    <row r="9" spans="1:10" ht="15.75">
      <c r="A9" s="69" t="s">
        <v>164</v>
      </c>
      <c r="B9" s="68"/>
      <c r="C9" s="67"/>
      <c r="D9" s="67"/>
      <c r="E9" s="67"/>
      <c r="F9" s="67"/>
      <c r="G9" s="67"/>
      <c r="H9" s="67"/>
      <c r="J9" s="71" t="s">
        <v>165</v>
      </c>
    </row>
    <row r="10" spans="1:10" ht="15.75">
      <c r="A10" s="69" t="s">
        <v>149</v>
      </c>
      <c r="B10" s="68"/>
      <c r="C10" s="67"/>
      <c r="D10" s="67"/>
      <c r="E10" s="67"/>
      <c r="F10" s="67"/>
      <c r="G10" s="67"/>
      <c r="H10" s="67"/>
      <c r="J10" s="73" t="str">
        <f>F.1!$F$9</f>
        <v>Witness: Waller</v>
      </c>
    </row>
    <row r="11" spans="1:10" ht="15.75">
      <c r="A11" s="74"/>
      <c r="B11" s="74"/>
      <c r="C11" s="74"/>
      <c r="D11" s="75"/>
      <c r="E11" s="76" t="s">
        <v>134</v>
      </c>
      <c r="F11" s="77"/>
      <c r="G11" s="74"/>
      <c r="H11" s="75"/>
      <c r="I11" s="76" t="s">
        <v>135</v>
      </c>
      <c r="J11" s="77"/>
    </row>
    <row r="12" spans="1:10">
      <c r="A12" s="78" t="s">
        <v>35</v>
      </c>
      <c r="B12" s="78" t="s">
        <v>166</v>
      </c>
      <c r="C12" s="67"/>
      <c r="D12" s="78" t="s">
        <v>36</v>
      </c>
      <c r="E12" s="2" t="s">
        <v>150</v>
      </c>
      <c r="F12" s="79" t="s">
        <v>151</v>
      </c>
      <c r="G12" s="67"/>
      <c r="H12" s="78" t="s">
        <v>36</v>
      </c>
      <c r="I12" s="79" t="str">
        <f>E12</f>
        <v xml:space="preserve">Kentucky </v>
      </c>
      <c r="J12" s="79" t="s">
        <v>167</v>
      </c>
    </row>
    <row r="13" spans="1:10">
      <c r="A13" s="80" t="s">
        <v>37</v>
      </c>
      <c r="B13" s="80" t="s">
        <v>168</v>
      </c>
      <c r="C13" s="80" t="s">
        <v>152</v>
      </c>
      <c r="D13" s="80" t="s">
        <v>40</v>
      </c>
      <c r="E13" s="81" t="s">
        <v>153</v>
      </c>
      <c r="F13" s="80" t="s">
        <v>154</v>
      </c>
      <c r="G13" s="82"/>
      <c r="H13" s="80" t="s">
        <v>40</v>
      </c>
      <c r="I13" s="80" t="str">
        <f>E13</f>
        <v>Jurisdictional</v>
      </c>
      <c r="J13" s="80" t="s">
        <v>154</v>
      </c>
    </row>
    <row r="14" spans="1:10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5.75">
      <c r="A15" s="110">
        <v>1</v>
      </c>
      <c r="B15" s="67"/>
      <c r="C15" s="111" t="s">
        <v>169</v>
      </c>
      <c r="D15" s="67"/>
      <c r="E15" s="67"/>
      <c r="F15" s="67"/>
      <c r="G15" s="67"/>
      <c r="H15" s="67"/>
      <c r="I15" s="67"/>
      <c r="J15" s="67"/>
    </row>
    <row r="16" spans="1:10">
      <c r="A16" s="110">
        <v>2</v>
      </c>
      <c r="B16" s="67"/>
      <c r="D16" s="67"/>
      <c r="E16" s="112"/>
      <c r="F16" s="67"/>
      <c r="G16" s="67"/>
      <c r="H16" s="67"/>
      <c r="I16" s="112"/>
      <c r="J16" s="67"/>
    </row>
    <row r="17" spans="1:14" ht="15.75">
      <c r="A17" s="110">
        <v>3</v>
      </c>
      <c r="B17" s="67"/>
      <c r="C17" s="84" t="s">
        <v>155</v>
      </c>
      <c r="D17" s="67"/>
      <c r="E17" s="112"/>
      <c r="F17" s="67"/>
      <c r="G17" s="67"/>
      <c r="H17" s="67"/>
      <c r="I17" s="112"/>
      <c r="J17" s="67"/>
    </row>
    <row r="18" spans="1:14">
      <c r="A18" s="110">
        <v>4</v>
      </c>
      <c r="B18" s="78">
        <v>907</v>
      </c>
      <c r="C18" s="113" t="s">
        <v>170</v>
      </c>
      <c r="D18" s="114">
        <v>0</v>
      </c>
      <c r="E18" s="115">
        <v>1</v>
      </c>
      <c r="F18" s="114">
        <f>D18*E18</f>
        <v>0</v>
      </c>
      <c r="G18" s="67"/>
      <c r="H18" s="114">
        <v>0</v>
      </c>
      <c r="I18" s="115">
        <f>E18</f>
        <v>1</v>
      </c>
      <c r="J18" s="114">
        <f>H18*I18</f>
        <v>0</v>
      </c>
    </row>
    <row r="19" spans="1:14">
      <c r="A19" s="110">
        <v>5</v>
      </c>
      <c r="B19" s="78">
        <v>908</v>
      </c>
      <c r="C19" s="113" t="s">
        <v>171</v>
      </c>
      <c r="D19" s="116">
        <v>0</v>
      </c>
      <c r="E19" s="117">
        <f>$E$18</f>
        <v>1</v>
      </c>
      <c r="F19" s="116">
        <f>D19*E19</f>
        <v>0</v>
      </c>
      <c r="G19" s="67"/>
      <c r="H19" s="116">
        <v>0</v>
      </c>
      <c r="I19" s="115">
        <f>E19</f>
        <v>1</v>
      </c>
      <c r="J19" s="116">
        <f>H19*I19</f>
        <v>0</v>
      </c>
    </row>
    <row r="20" spans="1:14">
      <c r="A20" s="110">
        <v>6</v>
      </c>
      <c r="B20" s="78">
        <v>909</v>
      </c>
      <c r="C20" s="113" t="s">
        <v>172</v>
      </c>
      <c r="D20" s="116">
        <v>129522.85695117761</v>
      </c>
      <c r="E20" s="117">
        <f>$E$18</f>
        <v>1</v>
      </c>
      <c r="F20" s="116">
        <f>D20*E20</f>
        <v>129522.85695117761</v>
      </c>
      <c r="G20" s="67"/>
      <c r="H20" s="116">
        <v>128271.64717990512</v>
      </c>
      <c r="I20" s="115">
        <f>E20</f>
        <v>1</v>
      </c>
      <c r="J20" s="116">
        <f>H20*I20</f>
        <v>128271.64717990512</v>
      </c>
    </row>
    <row r="21" spans="1:14">
      <c r="A21" s="110">
        <v>7</v>
      </c>
      <c r="B21" s="118">
        <v>910</v>
      </c>
      <c r="C21" s="113" t="s">
        <v>173</v>
      </c>
      <c r="D21" s="119">
        <v>0</v>
      </c>
      <c r="E21" s="117">
        <f>$E$18</f>
        <v>1</v>
      </c>
      <c r="F21" s="119">
        <f>D21*E21</f>
        <v>0</v>
      </c>
      <c r="G21" s="67"/>
      <c r="H21" s="119">
        <v>0</v>
      </c>
      <c r="I21" s="115">
        <f>E21</f>
        <v>1</v>
      </c>
      <c r="J21" s="119">
        <f>H21*I21</f>
        <v>0</v>
      </c>
    </row>
    <row r="22" spans="1:14">
      <c r="A22" s="110">
        <v>8</v>
      </c>
      <c r="B22" s="79"/>
      <c r="C22" s="120" t="s">
        <v>36</v>
      </c>
      <c r="D22" s="121">
        <f>SUM(D18:D21)</f>
        <v>129522.85695117761</v>
      </c>
      <c r="E22" s="112"/>
      <c r="F22" s="121">
        <f>SUM(F18:F21)</f>
        <v>129522.85695117761</v>
      </c>
      <c r="G22" s="67"/>
      <c r="H22" s="121">
        <f>SUM(H18:H21)</f>
        <v>128271.64717990512</v>
      </c>
      <c r="I22" s="112"/>
      <c r="J22" s="121">
        <f>SUM(J18:J21)</f>
        <v>128271.64717990512</v>
      </c>
    </row>
    <row r="23" spans="1:14">
      <c r="A23" s="110">
        <v>9</v>
      </c>
      <c r="B23" s="79"/>
      <c r="C23" s="120"/>
      <c r="D23" s="122"/>
      <c r="E23" s="112"/>
      <c r="F23" s="122"/>
      <c r="G23" s="67"/>
      <c r="H23" s="122"/>
      <c r="I23" s="112"/>
      <c r="J23" s="122"/>
    </row>
    <row r="24" spans="1:14" ht="15.75">
      <c r="A24" s="110">
        <v>10</v>
      </c>
      <c r="B24" s="79"/>
      <c r="C24" s="84" t="s">
        <v>157</v>
      </c>
      <c r="D24" s="122"/>
      <c r="E24" s="112"/>
      <c r="F24" s="122"/>
      <c r="G24" s="67"/>
      <c r="H24" s="122"/>
      <c r="I24" s="112"/>
      <c r="J24" s="122"/>
    </row>
    <row r="25" spans="1:14">
      <c r="A25" s="110">
        <v>11</v>
      </c>
      <c r="B25" s="78">
        <v>907</v>
      </c>
      <c r="C25" s="113" t="s">
        <v>170</v>
      </c>
      <c r="D25" s="114">
        <v>0</v>
      </c>
      <c r="E25" s="123">
        <v>0.49780000000000002</v>
      </c>
      <c r="F25" s="121">
        <f>D25*E25</f>
        <v>0</v>
      </c>
      <c r="G25" s="67"/>
      <c r="H25" s="114">
        <v>0</v>
      </c>
      <c r="I25" s="123">
        <v>0.49780000000000002</v>
      </c>
      <c r="J25" s="121">
        <f>H25*I25</f>
        <v>0</v>
      </c>
    </row>
    <row r="26" spans="1:14">
      <c r="A26" s="110">
        <v>12</v>
      </c>
      <c r="B26" s="78">
        <v>908</v>
      </c>
      <c r="C26" s="113" t="s">
        <v>171</v>
      </c>
      <c r="D26" s="116">
        <v>0</v>
      </c>
      <c r="E26" s="104">
        <f>$E$25</f>
        <v>0.49780000000000002</v>
      </c>
      <c r="F26" s="122">
        <f>D26*E26</f>
        <v>0</v>
      </c>
      <c r="H26" s="116">
        <v>0</v>
      </c>
      <c r="I26" s="123">
        <f>I25</f>
        <v>0.49780000000000002</v>
      </c>
      <c r="J26" s="122">
        <f>H26*I26</f>
        <v>0</v>
      </c>
      <c r="N26" s="124"/>
    </row>
    <row r="27" spans="1:14">
      <c r="A27" s="110">
        <v>13</v>
      </c>
      <c r="B27" s="78">
        <v>909</v>
      </c>
      <c r="C27" s="113" t="s">
        <v>172</v>
      </c>
      <c r="D27" s="116">
        <v>0</v>
      </c>
      <c r="E27" s="104">
        <f>$E$25</f>
        <v>0.49780000000000002</v>
      </c>
      <c r="F27" s="122">
        <f>D27*E27</f>
        <v>0</v>
      </c>
      <c r="H27" s="116">
        <v>0</v>
      </c>
      <c r="I27" s="123">
        <f>I25</f>
        <v>0.49780000000000002</v>
      </c>
      <c r="J27" s="122">
        <f>H27*I27</f>
        <v>0</v>
      </c>
    </row>
    <row r="28" spans="1:14">
      <c r="A28" s="110">
        <v>14</v>
      </c>
      <c r="B28" s="118">
        <v>910</v>
      </c>
      <c r="C28" s="113" t="s">
        <v>173</v>
      </c>
      <c r="D28" s="119">
        <v>1363.2409973177885</v>
      </c>
      <c r="E28" s="104">
        <f>$E$25</f>
        <v>0.49780000000000002</v>
      </c>
      <c r="F28" s="125">
        <f>D28*E28</f>
        <v>678.62136846479518</v>
      </c>
      <c r="H28" s="119">
        <v>1616.0048710250735</v>
      </c>
      <c r="I28" s="123">
        <f>I25</f>
        <v>0.49780000000000002</v>
      </c>
      <c r="J28" s="125">
        <f>H28*I28</f>
        <v>804.4472247962816</v>
      </c>
    </row>
    <row r="29" spans="1:14">
      <c r="A29" s="110">
        <v>15</v>
      </c>
      <c r="B29" s="2"/>
      <c r="C29" s="120" t="s">
        <v>36</v>
      </c>
      <c r="D29" s="121">
        <f>SUM(D25:D28)</f>
        <v>1363.2409973177885</v>
      </c>
      <c r="E29" s="112"/>
      <c r="F29" s="121">
        <f>SUM(F25:F28)</f>
        <v>678.62136846479518</v>
      </c>
      <c r="G29" s="67"/>
      <c r="H29" s="121">
        <f>SUM(H25:H28)</f>
        <v>1616.0048710250735</v>
      </c>
      <c r="I29" s="112"/>
      <c r="J29" s="121">
        <f>SUM(J25:J28)</f>
        <v>804.4472247962816</v>
      </c>
    </row>
    <row r="30" spans="1:14">
      <c r="A30" s="110">
        <v>16</v>
      </c>
      <c r="B30" s="2"/>
      <c r="C30" s="120"/>
      <c r="D30" s="122"/>
      <c r="E30" s="112"/>
      <c r="F30" s="122"/>
      <c r="G30" s="67"/>
      <c r="H30" s="122"/>
      <c r="I30" s="112"/>
      <c r="J30" s="122"/>
    </row>
    <row r="31" spans="1:14" ht="15.75">
      <c r="A31" s="110">
        <v>17</v>
      </c>
      <c r="B31" s="79"/>
      <c r="C31" s="84" t="s">
        <v>158</v>
      </c>
      <c r="D31" s="122"/>
      <c r="F31" s="122"/>
      <c r="H31" s="122"/>
      <c r="I31" s="123"/>
      <c r="J31" s="122"/>
    </row>
    <row r="32" spans="1:14">
      <c r="A32" s="110">
        <v>18</v>
      </c>
      <c r="B32" s="78">
        <v>907</v>
      </c>
      <c r="C32" s="113" t="s">
        <v>170</v>
      </c>
      <c r="D32" s="114">
        <v>0</v>
      </c>
      <c r="E32" s="104">
        <v>5.1771199999999996E-2</v>
      </c>
      <c r="F32" s="121">
        <f>D32*E32</f>
        <v>0</v>
      </c>
      <c r="H32" s="114">
        <v>0</v>
      </c>
      <c r="I32" s="104">
        <v>5.1771199999999996E-2</v>
      </c>
      <c r="J32" s="121">
        <f>H32*I32</f>
        <v>0</v>
      </c>
    </row>
    <row r="33" spans="1:10">
      <c r="A33" s="110">
        <v>19</v>
      </c>
      <c r="B33" s="78">
        <v>908</v>
      </c>
      <c r="C33" s="113" t="s">
        <v>171</v>
      </c>
      <c r="D33" s="116">
        <v>0</v>
      </c>
      <c r="E33" s="104">
        <f>$E$32</f>
        <v>5.1771199999999996E-2</v>
      </c>
      <c r="F33" s="122">
        <f>D33*E33</f>
        <v>0</v>
      </c>
      <c r="H33" s="116">
        <v>0</v>
      </c>
      <c r="I33" s="123">
        <f>I32</f>
        <v>5.1771199999999996E-2</v>
      </c>
      <c r="J33" s="122">
        <f>H33*I33</f>
        <v>0</v>
      </c>
    </row>
    <row r="34" spans="1:10">
      <c r="A34" s="110">
        <v>20</v>
      </c>
      <c r="B34" s="78">
        <v>909</v>
      </c>
      <c r="C34" s="113" t="s">
        <v>172</v>
      </c>
      <c r="D34" s="116">
        <v>0</v>
      </c>
      <c r="E34" s="104">
        <f>$E$32</f>
        <v>5.1771199999999996E-2</v>
      </c>
      <c r="F34" s="122">
        <f>D34*E34</f>
        <v>0</v>
      </c>
      <c r="H34" s="116">
        <v>0</v>
      </c>
      <c r="I34" s="123">
        <f>I32</f>
        <v>5.1771199999999996E-2</v>
      </c>
      <c r="J34" s="122">
        <f>H34*I34</f>
        <v>0</v>
      </c>
    </row>
    <row r="35" spans="1:10">
      <c r="A35" s="110">
        <v>21</v>
      </c>
      <c r="B35" s="118">
        <v>910</v>
      </c>
      <c r="C35" s="113" t="s">
        <v>173</v>
      </c>
      <c r="D35" s="119">
        <v>0</v>
      </c>
      <c r="E35" s="104">
        <f>$E$32</f>
        <v>5.1771199999999996E-2</v>
      </c>
      <c r="F35" s="125">
        <f>D35*E35</f>
        <v>0</v>
      </c>
      <c r="G35" s="67"/>
      <c r="H35" s="119">
        <v>0</v>
      </c>
      <c r="I35" s="123">
        <f>I32</f>
        <v>5.1771199999999996E-2</v>
      </c>
      <c r="J35" s="125">
        <f>H35*I35</f>
        <v>0</v>
      </c>
    </row>
    <row r="36" spans="1:10">
      <c r="A36" s="110">
        <v>22</v>
      </c>
      <c r="B36" s="78"/>
      <c r="C36" s="120" t="s">
        <v>36</v>
      </c>
      <c r="D36" s="121">
        <f>SUM(D32:D35)</f>
        <v>0</v>
      </c>
      <c r="E36" s="112"/>
      <c r="F36" s="121">
        <f>SUM(F32:F35)</f>
        <v>0</v>
      </c>
      <c r="G36" s="67"/>
      <c r="H36" s="121">
        <f>SUM(H32:H35)</f>
        <v>0</v>
      </c>
      <c r="I36" s="112"/>
      <c r="J36" s="121">
        <f>SUM(J32:J35)</f>
        <v>0</v>
      </c>
    </row>
    <row r="37" spans="1:10">
      <c r="A37" s="110">
        <v>23</v>
      </c>
      <c r="B37" s="78"/>
      <c r="C37" s="120"/>
      <c r="D37" s="122"/>
      <c r="E37" s="112"/>
      <c r="F37" s="122"/>
      <c r="G37" s="67"/>
      <c r="H37" s="122"/>
      <c r="I37" s="112"/>
      <c r="J37" s="122"/>
    </row>
    <row r="38" spans="1:10" ht="15.75">
      <c r="A38" s="110">
        <v>24</v>
      </c>
      <c r="B38" s="79"/>
      <c r="C38" s="84" t="s">
        <v>159</v>
      </c>
      <c r="D38" s="122"/>
      <c r="E38" s="67"/>
      <c r="F38" s="122"/>
      <c r="G38" s="67"/>
      <c r="H38" s="122"/>
      <c r="I38" s="123"/>
      <c r="J38" s="122"/>
    </row>
    <row r="39" spans="1:10">
      <c r="A39" s="110">
        <v>25</v>
      </c>
      <c r="B39" s="78">
        <v>907</v>
      </c>
      <c r="C39" s="113" t="s">
        <v>170</v>
      </c>
      <c r="D39" s="114">
        <v>0</v>
      </c>
      <c r="E39" s="104">
        <v>5.6412179785543033E-2</v>
      </c>
      <c r="F39" s="121">
        <f>D39*E39</f>
        <v>0</v>
      </c>
      <c r="G39" s="67"/>
      <c r="H39" s="114">
        <v>0</v>
      </c>
      <c r="I39" s="104">
        <v>5.6412179785543033E-2</v>
      </c>
      <c r="J39" s="121">
        <f>H39*I39</f>
        <v>0</v>
      </c>
    </row>
    <row r="40" spans="1:10">
      <c r="A40" s="110">
        <v>26</v>
      </c>
      <c r="B40" s="78">
        <v>908</v>
      </c>
      <c r="C40" s="113" t="s">
        <v>171</v>
      </c>
      <c r="D40" s="116">
        <v>0</v>
      </c>
      <c r="E40" s="104">
        <f>$E$39</f>
        <v>5.6412179785543033E-2</v>
      </c>
      <c r="F40" s="122">
        <f>D40*E40</f>
        <v>0</v>
      </c>
      <c r="G40" s="67"/>
      <c r="H40" s="116">
        <v>0</v>
      </c>
      <c r="I40" s="123">
        <f>I39</f>
        <v>5.6412179785543033E-2</v>
      </c>
      <c r="J40" s="122">
        <f>H40*I40</f>
        <v>0</v>
      </c>
    </row>
    <row r="41" spans="1:10">
      <c r="A41" s="110">
        <v>27</v>
      </c>
      <c r="B41" s="78">
        <v>909</v>
      </c>
      <c r="C41" s="113" t="s">
        <v>172</v>
      </c>
      <c r="D41" s="116">
        <v>0</v>
      </c>
      <c r="E41" s="104">
        <f>$E$39</f>
        <v>5.6412179785543033E-2</v>
      </c>
      <c r="F41" s="122">
        <f>D41*E41</f>
        <v>0</v>
      </c>
      <c r="G41" s="67"/>
      <c r="H41" s="116">
        <v>0</v>
      </c>
      <c r="I41" s="123">
        <f>I39</f>
        <v>5.6412179785543033E-2</v>
      </c>
      <c r="J41" s="122">
        <f>H41*I41</f>
        <v>0</v>
      </c>
    </row>
    <row r="42" spans="1:10">
      <c r="A42" s="110">
        <v>28</v>
      </c>
      <c r="B42" s="118">
        <v>910</v>
      </c>
      <c r="C42" s="113" t="s">
        <v>173</v>
      </c>
      <c r="D42" s="116">
        <v>0</v>
      </c>
      <c r="E42" s="104">
        <f>$E$39</f>
        <v>5.6412179785543033E-2</v>
      </c>
      <c r="F42" s="125">
        <f>D42*E42</f>
        <v>0</v>
      </c>
      <c r="G42" s="67"/>
      <c r="H42" s="116">
        <v>0</v>
      </c>
      <c r="I42" s="123">
        <f>I39</f>
        <v>5.6412179785543033E-2</v>
      </c>
      <c r="J42" s="125">
        <f>H42*I42</f>
        <v>0</v>
      </c>
    </row>
    <row r="43" spans="1:10">
      <c r="A43" s="110">
        <v>29</v>
      </c>
      <c r="B43" s="78"/>
      <c r="C43" s="120" t="s">
        <v>36</v>
      </c>
      <c r="D43" s="121">
        <f>SUM(D39:D42)</f>
        <v>0</v>
      </c>
      <c r="E43" s="112"/>
      <c r="F43" s="121">
        <f>SUM(F39:F42)</f>
        <v>0</v>
      </c>
      <c r="G43" s="67"/>
      <c r="H43" s="121">
        <f>SUM(H39:H42)</f>
        <v>0</v>
      </c>
      <c r="I43" s="112"/>
      <c r="J43" s="121">
        <f>SUM(J39:J42)</f>
        <v>0</v>
      </c>
    </row>
    <row r="44" spans="1:10">
      <c r="A44" s="110">
        <v>30</v>
      </c>
      <c r="B44" s="78"/>
      <c r="C44" s="120"/>
      <c r="D44" s="122"/>
      <c r="E44" s="112"/>
      <c r="F44" s="122"/>
      <c r="G44" s="67"/>
      <c r="H44" s="122"/>
      <c r="I44" s="112"/>
      <c r="J44" s="122"/>
    </row>
    <row r="45" spans="1:10" ht="15.75">
      <c r="A45" s="110">
        <v>31</v>
      </c>
      <c r="B45" s="78"/>
      <c r="C45" s="111" t="s">
        <v>174</v>
      </c>
      <c r="D45" s="122"/>
      <c r="E45" s="112"/>
      <c r="F45" s="122"/>
      <c r="G45" s="67"/>
      <c r="H45" s="122"/>
      <c r="I45" s="112"/>
      <c r="J45" s="122"/>
    </row>
    <row r="46" spans="1:10">
      <c r="A46" s="110">
        <v>32</v>
      </c>
      <c r="B46" s="79"/>
      <c r="D46" s="122"/>
      <c r="E46" s="67"/>
      <c r="F46" s="122" t="s">
        <v>72</v>
      </c>
      <c r="G46" s="67"/>
      <c r="H46" s="122"/>
      <c r="I46" s="67"/>
      <c r="J46" s="122" t="s">
        <v>72</v>
      </c>
    </row>
    <row r="47" spans="1:10" ht="15.75">
      <c r="A47" s="110">
        <v>33</v>
      </c>
      <c r="B47" s="79"/>
      <c r="C47" s="84" t="s">
        <v>155</v>
      </c>
      <c r="D47" s="122"/>
      <c r="E47" s="67"/>
      <c r="F47" s="122"/>
      <c r="G47" s="67"/>
      <c r="H47" s="122"/>
      <c r="I47" s="67"/>
      <c r="J47" s="122"/>
    </row>
    <row r="48" spans="1:10">
      <c r="A48" s="110">
        <v>34</v>
      </c>
      <c r="B48" s="78">
        <v>911</v>
      </c>
      <c r="C48" s="113" t="s">
        <v>175</v>
      </c>
      <c r="D48" s="114">
        <v>253381.5692414387</v>
      </c>
      <c r="E48" s="117">
        <f>E18</f>
        <v>1</v>
      </c>
      <c r="F48" s="114">
        <f>D48*E48</f>
        <v>253381.5692414387</v>
      </c>
      <c r="G48" s="67"/>
      <c r="H48" s="114">
        <v>253467.52409467613</v>
      </c>
      <c r="I48" s="117">
        <f>I18</f>
        <v>1</v>
      </c>
      <c r="J48" s="114">
        <f>H48</f>
        <v>253467.52409467613</v>
      </c>
    </row>
    <row r="49" spans="1:10">
      <c r="A49" s="110">
        <v>35</v>
      </c>
      <c r="B49" s="78">
        <v>912</v>
      </c>
      <c r="C49" s="113" t="s">
        <v>176</v>
      </c>
      <c r="D49" s="116">
        <v>143980.74002517364</v>
      </c>
      <c r="E49" s="117">
        <f t="shared" ref="E49:E72" si="0">E19</f>
        <v>1</v>
      </c>
      <c r="F49" s="116">
        <f>D49*E49</f>
        <v>143980.74002517364</v>
      </c>
      <c r="G49" s="67"/>
      <c r="H49" s="116">
        <v>115937.25847628263</v>
      </c>
      <c r="I49" s="117">
        <f t="shared" ref="I49:I72" si="1">I19</f>
        <v>1</v>
      </c>
      <c r="J49" s="116">
        <f>H49</f>
        <v>115937.25847628263</v>
      </c>
    </row>
    <row r="50" spans="1:10">
      <c r="A50" s="110">
        <v>36</v>
      </c>
      <c r="B50" s="78">
        <v>913</v>
      </c>
      <c r="C50" s="113" t="s">
        <v>15</v>
      </c>
      <c r="D50" s="116">
        <v>43529.689894270545</v>
      </c>
      <c r="E50" s="117">
        <f t="shared" si="0"/>
        <v>1</v>
      </c>
      <c r="F50" s="116">
        <f>D50*E50</f>
        <v>43529.689894270545</v>
      </c>
      <c r="G50" s="67"/>
      <c r="H50" s="116">
        <v>35170.346903187507</v>
      </c>
      <c r="I50" s="117">
        <f t="shared" si="1"/>
        <v>1</v>
      </c>
      <c r="J50" s="116">
        <f>H50</f>
        <v>35170.346903187507</v>
      </c>
    </row>
    <row r="51" spans="1:10">
      <c r="A51" s="110">
        <v>37</v>
      </c>
      <c r="B51" s="118">
        <v>916</v>
      </c>
      <c r="C51" s="113" t="s">
        <v>177</v>
      </c>
      <c r="D51" s="119">
        <v>0</v>
      </c>
      <c r="E51" s="117">
        <f t="shared" si="0"/>
        <v>1</v>
      </c>
      <c r="F51" s="119">
        <f>D51*E51</f>
        <v>0</v>
      </c>
      <c r="G51" s="67"/>
      <c r="H51" s="119">
        <v>0</v>
      </c>
      <c r="I51" s="117">
        <f t="shared" si="1"/>
        <v>1</v>
      </c>
      <c r="J51" s="119">
        <f>H51</f>
        <v>0</v>
      </c>
    </row>
    <row r="52" spans="1:10">
      <c r="A52" s="110">
        <v>38</v>
      </c>
      <c r="B52" s="79"/>
      <c r="C52" s="126" t="s">
        <v>36</v>
      </c>
      <c r="D52" s="121">
        <f>SUM(D48:D51)</f>
        <v>440891.9991608829</v>
      </c>
      <c r="E52" s="117"/>
      <c r="F52" s="121">
        <f>SUM(F48:F51)</f>
        <v>440891.9991608829</v>
      </c>
      <c r="G52" s="67"/>
      <c r="H52" s="121">
        <f>SUM(H48:H51)</f>
        <v>404575.12947414629</v>
      </c>
      <c r="I52" s="117"/>
      <c r="J52" s="121">
        <f>SUM(J48:J51)</f>
        <v>404575.12947414629</v>
      </c>
    </row>
    <row r="53" spans="1:10">
      <c r="A53" s="110">
        <v>39</v>
      </c>
      <c r="B53" s="79"/>
      <c r="C53" s="67"/>
      <c r="D53" s="67"/>
      <c r="E53" s="117"/>
      <c r="F53" s="67"/>
      <c r="G53" s="67"/>
      <c r="H53" s="67"/>
      <c r="I53" s="117"/>
      <c r="J53" s="67"/>
    </row>
    <row r="54" spans="1:10" ht="15.75">
      <c r="A54" s="110">
        <v>40</v>
      </c>
      <c r="B54" s="79"/>
      <c r="C54" s="84" t="s">
        <v>157</v>
      </c>
      <c r="D54" s="67"/>
      <c r="E54" s="117"/>
      <c r="F54" s="67"/>
      <c r="G54" s="67"/>
      <c r="H54" s="67"/>
      <c r="I54" s="117"/>
      <c r="J54" s="67"/>
    </row>
    <row r="55" spans="1:10">
      <c r="A55" s="110">
        <v>41</v>
      </c>
      <c r="B55" s="78">
        <v>911</v>
      </c>
      <c r="C55" s="113" t="s">
        <v>175</v>
      </c>
      <c r="D55" s="121">
        <v>194693.62077373595</v>
      </c>
      <c r="E55" s="104">
        <f t="shared" si="0"/>
        <v>0.49780000000000002</v>
      </c>
      <c r="F55" s="121">
        <f>D55*E55</f>
        <v>96918.484421165762</v>
      </c>
      <c r="G55" s="67"/>
      <c r="H55" s="121">
        <v>210010.51048266279</v>
      </c>
      <c r="I55" s="104">
        <f t="shared" si="1"/>
        <v>0.49780000000000002</v>
      </c>
      <c r="J55" s="121">
        <f>H55*I55</f>
        <v>104543.23211826955</v>
      </c>
    </row>
    <row r="56" spans="1:10">
      <c r="A56" s="110">
        <v>42</v>
      </c>
      <c r="B56" s="78">
        <v>912</v>
      </c>
      <c r="C56" s="113" t="s">
        <v>176</v>
      </c>
      <c r="D56" s="67">
        <v>0</v>
      </c>
      <c r="E56" s="104">
        <f t="shared" si="0"/>
        <v>0.49780000000000002</v>
      </c>
      <c r="F56" s="67">
        <f>D56*E56</f>
        <v>0</v>
      </c>
      <c r="G56" s="67"/>
      <c r="H56" s="67">
        <v>0</v>
      </c>
      <c r="I56" s="104">
        <f t="shared" si="1"/>
        <v>0.49780000000000002</v>
      </c>
      <c r="J56" s="67">
        <f>H56*I56</f>
        <v>0</v>
      </c>
    </row>
    <row r="57" spans="1:10">
      <c r="A57" s="110">
        <v>43</v>
      </c>
      <c r="B57" s="78">
        <v>913</v>
      </c>
      <c r="C57" s="113" t="s">
        <v>15</v>
      </c>
      <c r="D57" s="67">
        <v>1229.8325670277413</v>
      </c>
      <c r="E57" s="104">
        <f t="shared" si="0"/>
        <v>0.49780000000000002</v>
      </c>
      <c r="F57" s="67">
        <f>D57*E57</f>
        <v>612.21065186640965</v>
      </c>
      <c r="G57" s="67"/>
      <c r="H57" s="67">
        <v>1457.8606591001817</v>
      </c>
      <c r="I57" s="104">
        <f t="shared" si="1"/>
        <v>0.49780000000000002</v>
      </c>
      <c r="J57" s="67">
        <f>H57*I57</f>
        <v>725.72303610007043</v>
      </c>
    </row>
    <row r="58" spans="1:10">
      <c r="A58" s="110">
        <v>44</v>
      </c>
      <c r="B58" s="118">
        <v>916</v>
      </c>
      <c r="C58" s="113" t="s">
        <v>177</v>
      </c>
      <c r="D58" s="127">
        <v>0</v>
      </c>
      <c r="E58" s="104">
        <f t="shared" si="0"/>
        <v>0.49780000000000002</v>
      </c>
      <c r="F58" s="127">
        <f>D58*E58</f>
        <v>0</v>
      </c>
      <c r="G58" s="67"/>
      <c r="H58" s="127">
        <v>0</v>
      </c>
      <c r="I58" s="104">
        <f t="shared" si="1"/>
        <v>0.49780000000000002</v>
      </c>
      <c r="J58" s="127">
        <f>H58*I58</f>
        <v>0</v>
      </c>
    </row>
    <row r="59" spans="1:10">
      <c r="A59" s="110">
        <v>45</v>
      </c>
      <c r="B59" s="79"/>
      <c r="C59" s="126" t="s">
        <v>36</v>
      </c>
      <c r="D59" s="121">
        <f>SUM(D55:D58)</f>
        <v>195923.45334076369</v>
      </c>
      <c r="E59" s="117"/>
      <c r="F59" s="121">
        <f>SUM(F55:F58)</f>
        <v>97530.69507303217</v>
      </c>
      <c r="G59" s="67"/>
      <c r="H59" s="121">
        <f>SUM(H55:H58)</f>
        <v>211468.37114176297</v>
      </c>
      <c r="I59" s="104"/>
      <c r="J59" s="121">
        <f>SUM(J55:J58)</f>
        <v>105268.95515436961</v>
      </c>
    </row>
    <row r="60" spans="1:10">
      <c r="A60" s="110">
        <v>46</v>
      </c>
      <c r="B60" s="128"/>
      <c r="C60" s="67"/>
      <c r="D60" s="67"/>
      <c r="E60" s="104"/>
      <c r="F60" s="67"/>
      <c r="G60" s="67"/>
      <c r="H60" s="67"/>
      <c r="I60" s="104"/>
      <c r="J60" s="67"/>
    </row>
    <row r="61" spans="1:10" ht="15.75">
      <c r="A61" s="110">
        <v>47</v>
      </c>
      <c r="B61" s="79"/>
      <c r="C61" s="84" t="s">
        <v>158</v>
      </c>
      <c r="D61" s="67"/>
      <c r="E61" s="104"/>
      <c r="F61" s="67"/>
      <c r="G61" s="67"/>
      <c r="H61" s="67"/>
      <c r="I61" s="104"/>
      <c r="J61" s="67"/>
    </row>
    <row r="62" spans="1:10">
      <c r="A62" s="110">
        <v>48</v>
      </c>
      <c r="B62" s="78">
        <v>911</v>
      </c>
      <c r="C62" s="113" t="s">
        <v>175</v>
      </c>
      <c r="D62" s="121">
        <v>0</v>
      </c>
      <c r="E62" s="104">
        <f t="shared" si="0"/>
        <v>5.1771199999999996E-2</v>
      </c>
      <c r="F62" s="121">
        <f>D62*E62</f>
        <v>0</v>
      </c>
      <c r="G62" s="67"/>
      <c r="H62" s="121">
        <v>0</v>
      </c>
      <c r="I62" s="104">
        <f t="shared" si="1"/>
        <v>5.1771199999999996E-2</v>
      </c>
      <c r="J62" s="121">
        <f>H62*I62</f>
        <v>0</v>
      </c>
    </row>
    <row r="63" spans="1:10">
      <c r="A63" s="110">
        <v>49</v>
      </c>
      <c r="B63" s="78">
        <v>912</v>
      </c>
      <c r="C63" s="113" t="s">
        <v>176</v>
      </c>
      <c r="D63" s="122">
        <v>20338.51571180559</v>
      </c>
      <c r="E63" s="104">
        <f t="shared" si="0"/>
        <v>5.1771199999999996E-2</v>
      </c>
      <c r="F63" s="122">
        <f>D63*E63</f>
        <v>1052.9493646190294</v>
      </c>
      <c r="G63" s="67"/>
      <c r="H63" s="122">
        <v>22686.298950468012</v>
      </c>
      <c r="I63" s="104">
        <f t="shared" si="1"/>
        <v>5.1771199999999996E-2</v>
      </c>
      <c r="J63" s="122">
        <f>H63*I63</f>
        <v>1174.4969202244695</v>
      </c>
    </row>
    <row r="64" spans="1:10">
      <c r="A64" s="110">
        <v>50</v>
      </c>
      <c r="B64" s="78">
        <v>913</v>
      </c>
      <c r="C64" s="113" t="s">
        <v>15</v>
      </c>
      <c r="D64" s="122">
        <v>0</v>
      </c>
      <c r="E64" s="104">
        <f t="shared" si="0"/>
        <v>5.1771199999999996E-2</v>
      </c>
      <c r="F64" s="122">
        <f>D64*E64</f>
        <v>0</v>
      </c>
      <c r="G64" s="67"/>
      <c r="H64" s="122">
        <v>0</v>
      </c>
      <c r="I64" s="104">
        <f t="shared" si="1"/>
        <v>5.1771199999999996E-2</v>
      </c>
      <c r="J64" s="122">
        <f>H64*I64</f>
        <v>0</v>
      </c>
    </row>
    <row r="65" spans="1:10">
      <c r="A65" s="110">
        <v>51</v>
      </c>
      <c r="B65" s="118">
        <v>916</v>
      </c>
      <c r="C65" s="113" t="s">
        <v>177</v>
      </c>
      <c r="D65" s="125">
        <v>0</v>
      </c>
      <c r="E65" s="104">
        <f t="shared" si="0"/>
        <v>5.1771199999999996E-2</v>
      </c>
      <c r="F65" s="125">
        <f>D65*E65</f>
        <v>0</v>
      </c>
      <c r="G65" s="67"/>
      <c r="H65" s="125">
        <v>0</v>
      </c>
      <c r="I65" s="104">
        <f t="shared" si="1"/>
        <v>5.1771199999999996E-2</v>
      </c>
      <c r="J65" s="125">
        <f>H65*I65</f>
        <v>0</v>
      </c>
    </row>
    <row r="66" spans="1:10">
      <c r="A66" s="110">
        <v>52</v>
      </c>
      <c r="B66" s="79"/>
      <c r="C66" s="126" t="s">
        <v>36</v>
      </c>
      <c r="D66" s="121">
        <f>SUM(D62:D65)</f>
        <v>20338.51571180559</v>
      </c>
      <c r="E66" s="117"/>
      <c r="F66" s="121">
        <f>SUM(F62:F65)</f>
        <v>1052.9493646190294</v>
      </c>
      <c r="G66" s="67"/>
      <c r="H66" s="121">
        <f>SUM(H62:H65)</f>
        <v>22686.298950468012</v>
      </c>
      <c r="I66" s="104"/>
      <c r="J66" s="121">
        <f>SUM(J62:J65)</f>
        <v>1174.4969202244695</v>
      </c>
    </row>
    <row r="67" spans="1:10">
      <c r="A67" s="110">
        <v>53</v>
      </c>
      <c r="B67" s="128"/>
      <c r="C67" s="67"/>
      <c r="D67" s="67"/>
      <c r="E67" s="104"/>
      <c r="F67" s="67"/>
      <c r="G67" s="67"/>
      <c r="H67" s="67"/>
      <c r="I67" s="104"/>
      <c r="J67" s="67"/>
    </row>
    <row r="68" spans="1:10" ht="15.75">
      <c r="A68" s="110">
        <v>54</v>
      </c>
      <c r="B68" s="79"/>
      <c r="C68" s="84" t="s">
        <v>159</v>
      </c>
      <c r="D68" s="67"/>
      <c r="E68" s="104"/>
      <c r="F68" s="67"/>
      <c r="G68" s="67"/>
      <c r="H68" s="67"/>
      <c r="I68" s="104"/>
      <c r="J68" s="67"/>
    </row>
    <row r="69" spans="1:10">
      <c r="A69" s="110">
        <v>55</v>
      </c>
      <c r="B69" s="78">
        <v>911</v>
      </c>
      <c r="C69" s="113" t="s">
        <v>175</v>
      </c>
      <c r="D69" s="121">
        <v>0</v>
      </c>
      <c r="E69" s="104">
        <f t="shared" si="0"/>
        <v>5.6412179785543033E-2</v>
      </c>
      <c r="F69" s="121">
        <f>D69*E69</f>
        <v>0</v>
      </c>
      <c r="G69" s="67"/>
      <c r="H69" s="121">
        <v>0</v>
      </c>
      <c r="I69" s="104">
        <f t="shared" si="1"/>
        <v>5.6412179785543033E-2</v>
      </c>
      <c r="J69" s="121">
        <f>H69*I69</f>
        <v>0</v>
      </c>
    </row>
    <row r="70" spans="1:10">
      <c r="A70" s="110">
        <v>56</v>
      </c>
      <c r="B70" s="78">
        <v>912</v>
      </c>
      <c r="C70" s="113" t="s">
        <v>176</v>
      </c>
      <c r="D70" s="122">
        <v>0</v>
      </c>
      <c r="E70" s="104">
        <f t="shared" si="0"/>
        <v>5.6412179785543033E-2</v>
      </c>
      <c r="F70" s="122">
        <f>D70*E70</f>
        <v>0</v>
      </c>
      <c r="G70" s="67"/>
      <c r="H70" s="122">
        <v>0</v>
      </c>
      <c r="I70" s="104">
        <f t="shared" si="1"/>
        <v>5.6412179785543033E-2</v>
      </c>
      <c r="J70" s="122">
        <f>H70*I70</f>
        <v>0</v>
      </c>
    </row>
    <row r="71" spans="1:10">
      <c r="A71" s="110">
        <v>57</v>
      </c>
      <c r="B71" s="78">
        <v>913</v>
      </c>
      <c r="C71" s="113" t="s">
        <v>15</v>
      </c>
      <c r="D71" s="122">
        <v>0</v>
      </c>
      <c r="E71" s="104">
        <f t="shared" si="0"/>
        <v>5.6412179785543033E-2</v>
      </c>
      <c r="F71" s="122">
        <f>D71*E71</f>
        <v>0</v>
      </c>
      <c r="G71" s="67"/>
      <c r="H71" s="122">
        <v>0</v>
      </c>
      <c r="I71" s="104">
        <f t="shared" si="1"/>
        <v>5.6412179785543033E-2</v>
      </c>
      <c r="J71" s="122">
        <f>H71*I71</f>
        <v>0</v>
      </c>
    </row>
    <row r="72" spans="1:10">
      <c r="A72" s="110">
        <v>58</v>
      </c>
      <c r="B72" s="118">
        <v>916</v>
      </c>
      <c r="C72" s="113" t="s">
        <v>177</v>
      </c>
      <c r="D72" s="125">
        <v>0</v>
      </c>
      <c r="E72" s="104">
        <f t="shared" si="0"/>
        <v>5.6412179785543033E-2</v>
      </c>
      <c r="F72" s="125">
        <f>D72*E72</f>
        <v>0</v>
      </c>
      <c r="G72" s="67"/>
      <c r="H72" s="125">
        <v>0</v>
      </c>
      <c r="I72" s="104">
        <f t="shared" si="1"/>
        <v>5.6412179785543033E-2</v>
      </c>
      <c r="J72" s="125">
        <f>H72*I72</f>
        <v>0</v>
      </c>
    </row>
    <row r="73" spans="1:10">
      <c r="A73" s="110">
        <v>59</v>
      </c>
      <c r="B73" s="67"/>
      <c r="C73" s="126" t="s">
        <v>36</v>
      </c>
      <c r="D73" s="121">
        <f>SUM(D69:D72)</f>
        <v>0</v>
      </c>
      <c r="E73" s="117"/>
      <c r="F73" s="121">
        <f>SUM(F69:F72)</f>
        <v>0</v>
      </c>
      <c r="G73" s="67"/>
      <c r="H73" s="121">
        <f>SUM(H69:H72)</f>
        <v>0</v>
      </c>
      <c r="I73" s="117"/>
      <c r="J73" s="121">
        <f>SUM(J69:J72)</f>
        <v>0</v>
      </c>
    </row>
    <row r="76" spans="1:10">
      <c r="B76" s="129" t="s">
        <v>178</v>
      </c>
    </row>
    <row r="77" spans="1:10">
      <c r="B77" s="129" t="s">
        <v>179</v>
      </c>
    </row>
    <row r="79" spans="1:10">
      <c r="C79" s="130"/>
    </row>
  </sheetData>
  <mergeCells count="5">
    <mergeCell ref="A1:J1"/>
    <mergeCell ref="A2:J2"/>
    <mergeCell ref="A3:J3"/>
    <mergeCell ref="A4:J4"/>
    <mergeCell ref="A5:J5"/>
  </mergeCells>
  <pageMargins left="0.75" right="0.67" top="0.76" bottom="0.82" header="0.25" footer="0.33"/>
  <pageSetup scale="58" orientation="portrait" verticalDpi="300" r:id="rId1"/>
  <headerFooter alignWithMargins="0">
    <oddHeader>&amp;RCASE NO. 2018-00281
FR 16(8)(f)
ATTACHMENT 1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="90" zoomScaleNormal="90" zoomScaleSheetLayoutView="90" workbookViewId="0">
      <selection sqref="A1:K1"/>
    </sheetView>
  </sheetViews>
  <sheetFormatPr defaultRowHeight="15"/>
  <cols>
    <col min="1" max="1" width="4.109375" style="31" customWidth="1"/>
    <col min="2" max="2" width="38.33203125" style="31" customWidth="1"/>
    <col min="3" max="6" width="11.6640625" style="31" customWidth="1"/>
    <col min="7" max="7" width="10.109375" style="31" customWidth="1"/>
    <col min="8" max="8" width="4.109375" style="31" customWidth="1"/>
    <col min="9" max="9" width="11.33203125" style="31" customWidth="1"/>
    <col min="10" max="10" width="10.77734375" style="31" customWidth="1"/>
    <col min="11" max="11" width="12.44140625" style="31" bestFit="1" customWidth="1"/>
    <col min="12" max="16384" width="8.88671875" style="31"/>
  </cols>
  <sheetData>
    <row r="1" spans="1:12" ht="15.75">
      <c r="A1" s="260" t="s">
        <v>283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67"/>
    </row>
    <row r="2" spans="1:12" ht="15.75">
      <c r="A2" s="260" t="s">
        <v>284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67"/>
    </row>
    <row r="3" spans="1:12" ht="15.75">
      <c r="A3" s="260" t="s">
        <v>180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130"/>
    </row>
    <row r="4" spans="1:12" ht="15.75">
      <c r="A4" s="260" t="s">
        <v>286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130"/>
    </row>
    <row r="5" spans="1:12" ht="15.75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67"/>
    </row>
    <row r="6" spans="1:12" ht="15.75">
      <c r="A6" s="68"/>
      <c r="B6" s="68"/>
      <c r="C6" s="67"/>
      <c r="D6" s="67"/>
      <c r="E6" s="131"/>
      <c r="F6" s="67"/>
      <c r="G6" s="67"/>
      <c r="H6" s="67"/>
      <c r="I6" s="67"/>
      <c r="J6" s="67"/>
      <c r="K6" s="67"/>
      <c r="L6" s="67"/>
    </row>
    <row r="7" spans="1:12" ht="15.75">
      <c r="A7" s="68"/>
      <c r="B7" s="68"/>
      <c r="C7" s="67"/>
      <c r="D7" s="67"/>
      <c r="E7" s="67"/>
      <c r="F7" s="67"/>
      <c r="G7" s="67"/>
      <c r="H7" s="67"/>
      <c r="I7" s="67"/>
      <c r="K7" s="67"/>
      <c r="L7" s="67"/>
    </row>
    <row r="8" spans="1:12">
      <c r="A8" s="69" t="s">
        <v>163</v>
      </c>
      <c r="B8" s="67"/>
      <c r="C8" s="67"/>
      <c r="D8" s="67"/>
      <c r="E8" s="67"/>
      <c r="F8" s="67"/>
      <c r="G8" s="67"/>
      <c r="H8" s="67"/>
      <c r="I8" s="67"/>
      <c r="K8" s="70" t="s">
        <v>30</v>
      </c>
      <c r="L8" s="67"/>
    </row>
    <row r="9" spans="1:12">
      <c r="A9" s="69" t="s">
        <v>31</v>
      </c>
      <c r="B9" s="67"/>
      <c r="C9" s="67"/>
      <c r="D9" s="67"/>
      <c r="E9" s="67"/>
      <c r="F9" s="67"/>
      <c r="G9" s="67"/>
      <c r="H9" s="67"/>
      <c r="I9" s="67"/>
      <c r="K9" s="71" t="s">
        <v>181</v>
      </c>
      <c r="L9" s="67"/>
    </row>
    <row r="10" spans="1:12">
      <c r="A10" s="69" t="s">
        <v>33</v>
      </c>
      <c r="B10" s="67"/>
      <c r="C10" s="67"/>
      <c r="D10" s="67"/>
      <c r="E10" s="67"/>
      <c r="F10" s="67"/>
      <c r="G10" s="67"/>
      <c r="H10" s="67"/>
      <c r="I10" s="67"/>
      <c r="J10" s="132"/>
      <c r="K10" s="73" t="str">
        <f>F.1!$F$9</f>
        <v>Witness: Waller</v>
      </c>
      <c r="L10" s="67"/>
    </row>
    <row r="11" spans="1:12" ht="15.75">
      <c r="A11" s="74"/>
      <c r="B11" s="74"/>
      <c r="C11" s="262" t="s">
        <v>134</v>
      </c>
      <c r="D11" s="263"/>
      <c r="E11" s="263"/>
      <c r="F11" s="263"/>
      <c r="G11" s="264"/>
      <c r="H11" s="74"/>
      <c r="I11" s="75"/>
      <c r="J11" s="76" t="s">
        <v>135</v>
      </c>
      <c r="K11" s="77"/>
      <c r="L11" s="67"/>
    </row>
    <row r="12" spans="1:12" ht="15.75">
      <c r="A12" s="87"/>
      <c r="B12" s="87"/>
      <c r="C12" s="83" t="s">
        <v>182</v>
      </c>
      <c r="D12" s="83" t="s">
        <v>183</v>
      </c>
      <c r="E12" s="87"/>
      <c r="F12" s="133"/>
      <c r="G12" s="87"/>
      <c r="H12" s="87"/>
      <c r="I12" s="83" t="s">
        <v>182</v>
      </c>
      <c r="J12" s="133"/>
      <c r="K12" s="87"/>
      <c r="L12" s="67"/>
    </row>
    <row r="13" spans="1:12">
      <c r="A13" s="78" t="s">
        <v>35</v>
      </c>
      <c r="B13" s="78" t="s">
        <v>184</v>
      </c>
      <c r="C13" s="78" t="s">
        <v>185</v>
      </c>
      <c r="D13" s="78" t="s">
        <v>186</v>
      </c>
      <c r="E13" s="78" t="s">
        <v>36</v>
      </c>
      <c r="F13" s="2" t="s">
        <v>150</v>
      </c>
      <c r="G13" s="79" t="s">
        <v>151</v>
      </c>
      <c r="H13" s="79"/>
      <c r="I13" s="78" t="s">
        <v>185</v>
      </c>
      <c r="J13" s="79" t="str">
        <f>F13</f>
        <v xml:space="preserve">Kentucky </v>
      </c>
      <c r="K13" s="79" t="s">
        <v>167</v>
      </c>
      <c r="L13" s="67"/>
    </row>
    <row r="14" spans="1:12">
      <c r="A14" s="80" t="s">
        <v>37</v>
      </c>
      <c r="B14" s="80" t="s">
        <v>187</v>
      </c>
      <c r="C14" s="134" t="s">
        <v>15</v>
      </c>
      <c r="D14" s="134" t="s">
        <v>15</v>
      </c>
      <c r="E14" s="80" t="s">
        <v>40</v>
      </c>
      <c r="F14" s="81" t="s">
        <v>153</v>
      </c>
      <c r="G14" s="80" t="s">
        <v>154</v>
      </c>
      <c r="H14" s="80"/>
      <c r="I14" s="134" t="s">
        <v>15</v>
      </c>
      <c r="J14" s="80" t="str">
        <f>F14</f>
        <v>Jurisdictional</v>
      </c>
      <c r="K14" s="80" t="s">
        <v>154</v>
      </c>
      <c r="L14" s="67"/>
    </row>
    <row r="15" spans="1:1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135"/>
    </row>
    <row r="17" spans="1:12" ht="15.75">
      <c r="A17" s="110">
        <v>1</v>
      </c>
      <c r="B17" s="136" t="s">
        <v>155</v>
      </c>
      <c r="C17" s="137"/>
      <c r="D17" s="137"/>
      <c r="E17" s="137"/>
      <c r="F17" s="138"/>
      <c r="G17" s="98"/>
      <c r="H17" s="138"/>
      <c r="I17" s="137"/>
      <c r="J17" s="138"/>
      <c r="K17" s="98"/>
      <c r="L17" s="139"/>
    </row>
    <row r="18" spans="1:12">
      <c r="A18" s="110">
        <v>2</v>
      </c>
      <c r="B18" s="140" t="s">
        <v>188</v>
      </c>
      <c r="C18" s="92">
        <v>184692.89006689138</v>
      </c>
      <c r="D18" s="92">
        <v>4894.4919417088386</v>
      </c>
      <c r="E18" s="92">
        <f>SUM(C18:D18)</f>
        <v>189587.38200860022</v>
      </c>
      <c r="F18" s="141">
        <v>1</v>
      </c>
      <c r="G18" s="92">
        <f>E18*F18</f>
        <v>189587.38200860022</v>
      </c>
      <c r="H18" s="138"/>
      <c r="I18" s="92">
        <f>C18</f>
        <v>184692.89006689138</v>
      </c>
      <c r="J18" s="141">
        <f>F18</f>
        <v>1</v>
      </c>
      <c r="K18" s="92">
        <f>I18*J18</f>
        <v>184692.89006689138</v>
      </c>
      <c r="L18" s="139"/>
    </row>
    <row r="19" spans="1:12">
      <c r="A19" s="110">
        <v>3</v>
      </c>
      <c r="C19" s="137"/>
      <c r="D19" s="137"/>
      <c r="E19" s="137"/>
      <c r="F19" s="138"/>
      <c r="G19" s="98"/>
      <c r="H19" s="138"/>
      <c r="I19" s="137"/>
      <c r="J19" s="138"/>
      <c r="K19" s="98"/>
      <c r="L19" s="135"/>
    </row>
    <row r="20" spans="1:12" ht="15.75">
      <c r="A20" s="110">
        <v>4</v>
      </c>
      <c r="B20" s="136" t="s">
        <v>157</v>
      </c>
      <c r="C20" s="98"/>
      <c r="D20" s="98"/>
      <c r="E20" s="98"/>
      <c r="F20" s="138"/>
      <c r="G20" s="98"/>
      <c r="H20" s="138"/>
      <c r="I20" s="98"/>
      <c r="J20" s="138"/>
      <c r="K20" s="98"/>
      <c r="L20" s="139"/>
    </row>
    <row r="21" spans="1:12">
      <c r="A21" s="110">
        <v>5</v>
      </c>
      <c r="B21" s="140" t="s">
        <v>188</v>
      </c>
      <c r="C21" s="98">
        <v>1363.2409973177885</v>
      </c>
      <c r="D21" s="98">
        <v>318911.49409362144</v>
      </c>
      <c r="E21" s="98">
        <f>SUM(C21:D21)</f>
        <v>320274.73509093921</v>
      </c>
      <c r="F21" s="142">
        <v>0.49780000000000002</v>
      </c>
      <c r="G21" s="98">
        <f>E21*F21</f>
        <v>159432.76312826955</v>
      </c>
      <c r="H21" s="138"/>
      <c r="I21" s="98">
        <f>C21</f>
        <v>1363.2409973177885</v>
      </c>
      <c r="J21" s="142">
        <v>0.49780000000000002</v>
      </c>
      <c r="K21" s="98">
        <f>I21*J21</f>
        <v>678.62136846479518</v>
      </c>
      <c r="L21" s="139"/>
    </row>
    <row r="22" spans="1:12">
      <c r="A22" s="110">
        <v>6</v>
      </c>
      <c r="B22" s="139"/>
      <c r="C22" s="122"/>
      <c r="D22" s="122"/>
      <c r="E22" s="122"/>
      <c r="F22" s="67"/>
      <c r="G22" s="122"/>
      <c r="H22" s="67"/>
      <c r="I22" s="122"/>
      <c r="J22" s="67"/>
      <c r="K22" s="67"/>
      <c r="L22" s="139"/>
    </row>
    <row r="23" spans="1:12" ht="15.75">
      <c r="A23" s="110">
        <v>7</v>
      </c>
      <c r="B23" s="136" t="s">
        <v>158</v>
      </c>
      <c r="C23" s="122"/>
      <c r="D23" s="122"/>
      <c r="E23" s="122"/>
      <c r="F23" s="67"/>
      <c r="G23" s="122"/>
      <c r="H23" s="67"/>
      <c r="I23" s="122"/>
      <c r="J23" s="67"/>
      <c r="K23" s="67"/>
      <c r="L23" s="143"/>
    </row>
    <row r="24" spans="1:12">
      <c r="A24" s="110">
        <v>8</v>
      </c>
      <c r="B24" s="140" t="s">
        <v>188</v>
      </c>
      <c r="C24" s="98">
        <v>209133.11833171119</v>
      </c>
      <c r="D24" s="98">
        <v>0</v>
      </c>
      <c r="E24" s="98">
        <f>SUM(C24:D24)</f>
        <v>209133.11833171119</v>
      </c>
      <c r="F24" s="142">
        <v>5.1771199999999996E-2</v>
      </c>
      <c r="G24" s="98">
        <f>E24*F24</f>
        <v>10827.072495774686</v>
      </c>
      <c r="H24" s="67"/>
      <c r="I24" s="98">
        <f>C24</f>
        <v>209133.11833171119</v>
      </c>
      <c r="J24" s="142">
        <v>5.1771199999999996E-2</v>
      </c>
      <c r="K24" s="98">
        <f>I24*J24</f>
        <v>10827.072495774686</v>
      </c>
      <c r="L24" s="144"/>
    </row>
    <row r="25" spans="1:12">
      <c r="A25" s="110">
        <v>9</v>
      </c>
      <c r="B25" s="143"/>
      <c r="C25" s="122"/>
      <c r="D25" s="122"/>
      <c r="E25" s="122"/>
      <c r="F25" s="67"/>
      <c r="G25" s="122"/>
      <c r="H25" s="67"/>
      <c r="I25" s="122"/>
      <c r="J25" s="67"/>
      <c r="K25" s="67"/>
      <c r="L25" s="67"/>
    </row>
    <row r="26" spans="1:12" ht="15.75">
      <c r="A26" s="110">
        <v>10</v>
      </c>
      <c r="B26" s="136" t="s">
        <v>159</v>
      </c>
      <c r="C26" s="122"/>
      <c r="D26" s="122"/>
      <c r="E26" s="122"/>
      <c r="F26" s="67"/>
      <c r="G26" s="122"/>
      <c r="H26" s="67"/>
      <c r="I26" s="122"/>
      <c r="J26" s="67"/>
      <c r="K26" s="67"/>
      <c r="L26" s="67"/>
    </row>
    <row r="27" spans="1:12">
      <c r="A27" s="110">
        <v>11</v>
      </c>
      <c r="B27" s="140" t="s">
        <v>188</v>
      </c>
      <c r="C27" s="98">
        <v>1752.1399999999999</v>
      </c>
      <c r="D27" s="98">
        <v>0</v>
      </c>
      <c r="E27" s="98">
        <f>SUM(C27:D27)</f>
        <v>1752.1399999999999</v>
      </c>
      <c r="F27" s="142">
        <v>5.6412179785543033E-2</v>
      </c>
      <c r="G27" s="98">
        <f>E27*F27</f>
        <v>98.842036689441358</v>
      </c>
      <c r="H27" s="67"/>
      <c r="I27" s="98">
        <f>C27</f>
        <v>1752.1399999999999</v>
      </c>
      <c r="J27" s="142">
        <v>5.6412179785543033E-2</v>
      </c>
      <c r="K27" s="98">
        <f>I27*J27</f>
        <v>98.842036689441358</v>
      </c>
      <c r="L27" s="67"/>
    </row>
    <row r="28" spans="1:12">
      <c r="A28" s="110">
        <v>12</v>
      </c>
      <c r="G28" s="122"/>
    </row>
    <row r="29" spans="1:12" ht="16.5" thickBot="1">
      <c r="A29" s="110">
        <v>13</v>
      </c>
      <c r="B29" s="145" t="s">
        <v>160</v>
      </c>
      <c r="C29" s="146">
        <f>SUM(C18:C27)</f>
        <v>396941.38939592039</v>
      </c>
      <c r="D29" s="146">
        <f>SUM(D18:D27)</f>
        <v>323805.98603533028</v>
      </c>
      <c r="E29" s="146">
        <f>SUM(E18:E27)</f>
        <v>720747.37543125066</v>
      </c>
      <c r="G29" s="146">
        <f>SUM(G18:G27)</f>
        <v>359946.05966933392</v>
      </c>
      <c r="I29" s="146">
        <f>SUM(I18:I27)</f>
        <v>396941.38939592039</v>
      </c>
      <c r="K29" s="146">
        <f>SUM(K18:K27)</f>
        <v>196297.42596782028</v>
      </c>
    </row>
    <row r="30" spans="1:12" ht="15.75" thickTop="1"/>
    <row r="32" spans="1:12">
      <c r="B32" s="147"/>
    </row>
    <row r="33" spans="2:2">
      <c r="B33" s="147"/>
    </row>
    <row r="34" spans="2:2">
      <c r="B34" s="31" t="s">
        <v>115</v>
      </c>
    </row>
    <row r="35" spans="2:2">
      <c r="B35" s="31" t="s">
        <v>189</v>
      </c>
    </row>
    <row r="36" spans="2:2">
      <c r="B36" s="31" t="s">
        <v>190</v>
      </c>
    </row>
    <row r="39" spans="2:2">
      <c r="B39" s="130"/>
    </row>
    <row r="40" spans="2:2">
      <c r="B40" s="130"/>
    </row>
    <row r="41" spans="2:2">
      <c r="B41" s="130"/>
    </row>
  </sheetData>
  <mergeCells count="6">
    <mergeCell ref="C11:G11"/>
    <mergeCell ref="A1:K1"/>
    <mergeCell ref="A2:K2"/>
    <mergeCell ref="A3:K3"/>
    <mergeCell ref="A4:K4"/>
    <mergeCell ref="A5:K5"/>
  </mergeCells>
  <printOptions horizontalCentered="1"/>
  <pageMargins left="0.83" right="0.73" top="0.81" bottom="0.5" header="0.25" footer="0.5"/>
  <pageSetup scale="73" orientation="landscape" verticalDpi="300" r:id="rId1"/>
  <headerFooter alignWithMargins="0">
    <oddHeader>&amp;R&amp;10CASE NO. 2018-00281
FR 16(8)(f)
ATTACHMENT 1</oddHeader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zoomScale="70" zoomScaleNormal="90" zoomScaleSheetLayoutView="70" workbookViewId="0">
      <selection sqref="A1:I1"/>
    </sheetView>
  </sheetViews>
  <sheetFormatPr defaultRowHeight="15"/>
  <cols>
    <col min="1" max="1" width="5.88671875" style="31" customWidth="1"/>
    <col min="2" max="2" width="34.6640625" style="31" customWidth="1"/>
    <col min="3" max="3" width="13.5546875" style="31" bestFit="1" customWidth="1"/>
    <col min="4" max="4" width="11.109375" style="31" customWidth="1"/>
    <col min="5" max="5" width="10.88671875" style="31" customWidth="1"/>
    <col min="6" max="6" width="4.21875" style="31" customWidth="1"/>
    <col min="7" max="7" width="12" style="31" bestFit="1" customWidth="1"/>
    <col min="8" max="8" width="12" style="31" customWidth="1"/>
    <col min="9" max="9" width="9.88671875" style="31" customWidth="1"/>
    <col min="10" max="16384" width="8.88671875" style="31"/>
  </cols>
  <sheetData>
    <row r="1" spans="1:12" ht="15.75">
      <c r="A1" s="261" t="s">
        <v>283</v>
      </c>
      <c r="B1" s="261"/>
      <c r="C1" s="261"/>
      <c r="D1" s="261"/>
      <c r="E1" s="261"/>
      <c r="F1" s="261"/>
      <c r="G1" s="261"/>
      <c r="H1" s="261"/>
      <c r="I1" s="261"/>
    </row>
    <row r="2" spans="1:12" ht="15.75">
      <c r="A2" s="261" t="s">
        <v>284</v>
      </c>
      <c r="B2" s="261" t="s">
        <v>72</v>
      </c>
      <c r="C2" s="261"/>
      <c r="D2" s="261"/>
      <c r="E2" s="261"/>
      <c r="F2" s="261"/>
      <c r="G2" s="261"/>
      <c r="H2" s="261"/>
      <c r="I2" s="261"/>
      <c r="J2" s="67"/>
    </row>
    <row r="3" spans="1:12" ht="15.75">
      <c r="A3" s="261" t="s">
        <v>191</v>
      </c>
      <c r="B3" s="261"/>
      <c r="C3" s="261"/>
      <c r="D3" s="261"/>
      <c r="E3" s="261"/>
      <c r="F3" s="261"/>
      <c r="G3" s="261"/>
      <c r="H3" s="261"/>
      <c r="I3" s="261"/>
      <c r="J3" s="67"/>
    </row>
    <row r="4" spans="1:12" ht="15.75">
      <c r="A4" s="261" t="s">
        <v>285</v>
      </c>
      <c r="B4" s="261"/>
      <c r="C4" s="261"/>
      <c r="D4" s="261"/>
      <c r="E4" s="261"/>
      <c r="F4" s="261"/>
      <c r="G4" s="261"/>
      <c r="H4" s="261"/>
      <c r="I4" s="261"/>
      <c r="J4" s="67"/>
    </row>
    <row r="5" spans="1:12" ht="15.75">
      <c r="A5" s="261" t="s">
        <v>286</v>
      </c>
      <c r="B5" s="261"/>
      <c r="C5" s="261"/>
      <c r="D5" s="261"/>
      <c r="E5" s="261"/>
      <c r="F5" s="261"/>
      <c r="G5" s="261"/>
      <c r="H5" s="261"/>
      <c r="I5" s="261"/>
      <c r="J5" s="67"/>
    </row>
    <row r="6" spans="1:12" ht="15.75">
      <c r="A6" s="67"/>
      <c r="B6" s="68"/>
      <c r="C6" s="68"/>
      <c r="D6" s="67"/>
      <c r="E6" s="67"/>
      <c r="F6" s="67"/>
      <c r="G6" s="67"/>
      <c r="H6" s="67"/>
      <c r="I6" s="67"/>
      <c r="J6" s="67"/>
    </row>
    <row r="7" spans="1:12" ht="15.75">
      <c r="A7" s="69" t="s">
        <v>163</v>
      </c>
      <c r="B7" s="67"/>
      <c r="C7" s="68"/>
      <c r="D7" s="67"/>
      <c r="E7" s="67"/>
      <c r="F7" s="67"/>
      <c r="G7" s="67"/>
      <c r="I7" s="70" t="s">
        <v>30</v>
      </c>
      <c r="J7" s="67"/>
    </row>
    <row r="8" spans="1:12" ht="15.75">
      <c r="A8" s="69" t="s">
        <v>192</v>
      </c>
      <c r="B8" s="67"/>
      <c r="C8" s="68"/>
      <c r="D8" s="67"/>
      <c r="E8" s="67"/>
      <c r="F8" s="67"/>
      <c r="G8" s="67"/>
      <c r="I8" s="71" t="s">
        <v>193</v>
      </c>
      <c r="J8" s="67"/>
    </row>
    <row r="9" spans="1:12" ht="15.75">
      <c r="A9" s="69" t="s">
        <v>149</v>
      </c>
      <c r="B9" s="67"/>
      <c r="C9" s="68"/>
      <c r="D9" s="67"/>
      <c r="E9" s="67"/>
      <c r="F9" s="67"/>
      <c r="G9" s="67"/>
      <c r="I9" s="73" t="str">
        <f>F.1!$F$9</f>
        <v>Witness: Waller</v>
      </c>
      <c r="J9" s="67"/>
    </row>
    <row r="10" spans="1:12" ht="15.75">
      <c r="A10" s="74"/>
      <c r="B10" s="74"/>
      <c r="C10" s="75"/>
      <c r="D10" s="76" t="s">
        <v>134</v>
      </c>
      <c r="E10" s="77"/>
      <c r="F10" s="74"/>
      <c r="G10" s="75"/>
      <c r="H10" s="76" t="s">
        <v>135</v>
      </c>
      <c r="I10" s="77"/>
      <c r="J10" s="67"/>
    </row>
    <row r="11" spans="1:12">
      <c r="A11" s="78" t="s">
        <v>35</v>
      </c>
      <c r="B11" s="67"/>
      <c r="C11" s="78" t="s">
        <v>36</v>
      </c>
      <c r="D11" s="2" t="s">
        <v>150</v>
      </c>
      <c r="E11" s="79" t="s">
        <v>151</v>
      </c>
      <c r="F11" s="67"/>
      <c r="G11" s="78" t="s">
        <v>36</v>
      </c>
      <c r="H11" s="79" t="str">
        <f>D11</f>
        <v xml:space="preserve">Kentucky </v>
      </c>
      <c r="I11" s="79" t="s">
        <v>167</v>
      </c>
      <c r="J11" s="67"/>
    </row>
    <row r="12" spans="1:12">
      <c r="A12" s="80" t="s">
        <v>37</v>
      </c>
      <c r="B12" s="80" t="s">
        <v>3</v>
      </c>
      <c r="C12" s="80" t="s">
        <v>40</v>
      </c>
      <c r="D12" s="81" t="s">
        <v>153</v>
      </c>
      <c r="E12" s="80" t="s">
        <v>154</v>
      </c>
      <c r="F12" s="82"/>
      <c r="G12" s="80" t="s">
        <v>40</v>
      </c>
      <c r="H12" s="80" t="str">
        <f>D12</f>
        <v>Jurisdictional</v>
      </c>
      <c r="I12" s="80" t="s">
        <v>154</v>
      </c>
      <c r="J12" s="67"/>
    </row>
    <row r="13" spans="1:12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2" ht="15.75">
      <c r="A14" s="79"/>
      <c r="B14" s="148" t="s">
        <v>194</v>
      </c>
      <c r="C14" s="131"/>
      <c r="D14" s="67"/>
      <c r="E14" s="67"/>
      <c r="F14" s="67"/>
      <c r="G14" s="67"/>
      <c r="H14" s="67"/>
      <c r="I14" s="67"/>
      <c r="J14" s="67"/>
    </row>
    <row r="15" spans="1:12" ht="15.75">
      <c r="A15" s="78">
        <v>1</v>
      </c>
      <c r="B15" s="110"/>
      <c r="C15" s="149"/>
      <c r="D15" s="110"/>
      <c r="E15" s="110"/>
      <c r="F15" s="110"/>
      <c r="G15" s="67"/>
      <c r="H15" s="150"/>
      <c r="I15" s="110"/>
      <c r="J15" s="67"/>
    </row>
    <row r="16" spans="1:12">
      <c r="A16" s="79">
        <f>A15+1</f>
        <v>2</v>
      </c>
      <c r="B16" s="135" t="s">
        <v>155</v>
      </c>
      <c r="D16" s="96"/>
      <c r="F16" s="86"/>
      <c r="G16" s="83"/>
      <c r="H16" s="86"/>
      <c r="I16" s="86"/>
      <c r="L16" s="130"/>
    </row>
    <row r="17" spans="1:10">
      <c r="A17" s="79">
        <f t="shared" ref="A17:A34" si="0">A16+1</f>
        <v>3</v>
      </c>
      <c r="B17" s="139" t="s">
        <v>195</v>
      </c>
      <c r="C17" s="151">
        <v>-22453.366821888267</v>
      </c>
      <c r="D17" s="96">
        <v>1</v>
      </c>
      <c r="E17" s="151">
        <f>C17*D17</f>
        <v>-22453.366821888267</v>
      </c>
      <c r="F17" s="86"/>
      <c r="G17" s="151">
        <v>-21192.266564911708</v>
      </c>
      <c r="H17" s="96">
        <f>D17</f>
        <v>1</v>
      </c>
      <c r="I17" s="151">
        <f>G17*H17</f>
        <v>-21192.266564911708</v>
      </c>
    </row>
    <row r="18" spans="1:10">
      <c r="A18" s="79">
        <f t="shared" si="0"/>
        <v>4</v>
      </c>
      <c r="B18" s="139" t="s">
        <v>196</v>
      </c>
      <c r="C18" s="151">
        <v>382364.74075587903</v>
      </c>
      <c r="D18" s="96">
        <f>D17</f>
        <v>1</v>
      </c>
      <c r="E18" s="152">
        <f>C18*D18</f>
        <v>382364.74075587903</v>
      </c>
      <c r="F18" s="86"/>
      <c r="G18" s="151">
        <v>360889.10742876708</v>
      </c>
      <c r="H18" s="96">
        <f>D18</f>
        <v>1</v>
      </c>
      <c r="I18" s="152">
        <f>G18*H18</f>
        <v>360889.10742876708</v>
      </c>
    </row>
    <row r="19" spans="1:10">
      <c r="A19" s="79">
        <f t="shared" si="0"/>
        <v>5</v>
      </c>
      <c r="B19" s="143" t="s">
        <v>197</v>
      </c>
      <c r="C19" s="153">
        <f>SUM(C16:C18)</f>
        <v>359911.37393399078</v>
      </c>
      <c r="D19" s="96"/>
      <c r="E19" s="151">
        <f>SUM(E16:E18)</f>
        <v>359911.37393399078</v>
      </c>
      <c r="F19" s="86"/>
      <c r="G19" s="153">
        <f>SUM(G16:G18)</f>
        <v>339696.84086385538</v>
      </c>
      <c r="H19" s="86"/>
      <c r="I19" s="151">
        <f>SUM(I16:I18)</f>
        <v>339696.84086385538</v>
      </c>
    </row>
    <row r="20" spans="1:10">
      <c r="A20" s="79">
        <f t="shared" si="0"/>
        <v>6</v>
      </c>
      <c r="B20" s="144"/>
      <c r="C20" s="154"/>
      <c r="D20" s="93"/>
      <c r="E20" s="154"/>
      <c r="F20" s="87"/>
      <c r="G20" s="154"/>
      <c r="H20" s="87"/>
      <c r="I20" s="154"/>
      <c r="J20" s="67"/>
    </row>
    <row r="21" spans="1:10">
      <c r="A21" s="79">
        <f t="shared" si="0"/>
        <v>7</v>
      </c>
      <c r="B21" s="135" t="s">
        <v>157</v>
      </c>
      <c r="C21" s="155"/>
      <c r="D21" s="156"/>
      <c r="E21" s="155"/>
      <c r="F21" s="101"/>
      <c r="G21" s="155"/>
      <c r="H21" s="101"/>
      <c r="I21" s="155"/>
      <c r="J21" s="67"/>
    </row>
    <row r="22" spans="1:10">
      <c r="A22" s="79">
        <f t="shared" si="0"/>
        <v>8</v>
      </c>
      <c r="B22" s="139" t="s">
        <v>195</v>
      </c>
      <c r="C22" s="151">
        <v>35195.617097840644</v>
      </c>
      <c r="D22" s="156">
        <v>0.49780000000000002</v>
      </c>
      <c r="E22" s="157">
        <f>C22*D22</f>
        <v>17520.378191305073</v>
      </c>
      <c r="F22" s="101"/>
      <c r="G22" s="151">
        <v>56217.927930362355</v>
      </c>
      <c r="H22" s="156">
        <v>0.49780000000000002</v>
      </c>
      <c r="I22" s="157">
        <f>G22*H22</f>
        <v>27985.284523734383</v>
      </c>
      <c r="J22" s="67"/>
    </row>
    <row r="23" spans="1:10">
      <c r="A23" s="79">
        <f t="shared" si="0"/>
        <v>9</v>
      </c>
      <c r="B23" s="139" t="s">
        <v>196</v>
      </c>
      <c r="C23" s="151">
        <v>168250.04494326841</v>
      </c>
      <c r="D23" s="156">
        <f>D22</f>
        <v>0.49780000000000002</v>
      </c>
      <c r="E23" s="158">
        <f>C23*D23</f>
        <v>83754.872372759011</v>
      </c>
      <c r="F23" s="101"/>
      <c r="G23" s="151">
        <v>268745.64735167573</v>
      </c>
      <c r="H23" s="159">
        <f>H22</f>
        <v>0.49780000000000002</v>
      </c>
      <c r="I23" s="158">
        <f>G23*H23</f>
        <v>133781.58325166418</v>
      </c>
      <c r="J23" s="67"/>
    </row>
    <row r="24" spans="1:10">
      <c r="A24" s="79">
        <f t="shared" si="0"/>
        <v>10</v>
      </c>
      <c r="B24" s="143" t="s">
        <v>197</v>
      </c>
      <c r="C24" s="153">
        <f>SUM(C22:C23)</f>
        <v>203445.66204110906</v>
      </c>
      <c r="D24" s="156"/>
      <c r="E24" s="151">
        <f>SUM(E22:E23)</f>
        <v>101275.25056406409</v>
      </c>
      <c r="F24" s="101"/>
      <c r="G24" s="153">
        <f>SUM(G22:G23)</f>
        <v>324963.57528203807</v>
      </c>
      <c r="H24" s="160"/>
      <c r="I24" s="151">
        <f>SUM(I22:I23)</f>
        <v>161766.86777539857</v>
      </c>
      <c r="J24" s="67"/>
    </row>
    <row r="25" spans="1:10">
      <c r="A25" s="79">
        <f t="shared" si="0"/>
        <v>11</v>
      </c>
      <c r="B25" s="144"/>
      <c r="C25" s="154"/>
      <c r="D25" s="103"/>
      <c r="E25" s="154"/>
      <c r="F25" s="87"/>
      <c r="G25" s="154"/>
      <c r="H25" s="161"/>
      <c r="I25" s="154"/>
      <c r="J25" s="67"/>
    </row>
    <row r="26" spans="1:10">
      <c r="A26" s="79">
        <f t="shared" si="0"/>
        <v>12</v>
      </c>
      <c r="B26" s="144" t="s">
        <v>158</v>
      </c>
      <c r="C26" s="154"/>
      <c r="D26" s="104"/>
      <c r="E26" s="154"/>
      <c r="F26" s="67"/>
      <c r="G26" s="154"/>
      <c r="H26" s="162"/>
      <c r="I26" s="154"/>
      <c r="J26" s="67"/>
    </row>
    <row r="27" spans="1:10">
      <c r="A27" s="79">
        <f t="shared" si="0"/>
        <v>13</v>
      </c>
      <c r="B27" s="139" t="s">
        <v>195</v>
      </c>
      <c r="C27" s="151">
        <v>10575222.052585822</v>
      </c>
      <c r="D27" s="104">
        <v>5.1771199999999996E-2</v>
      </c>
      <c r="E27" s="157">
        <f>C27*D27</f>
        <v>547491.93592883099</v>
      </c>
      <c r="F27" s="67"/>
      <c r="G27" s="151">
        <v>10595303.058656182</v>
      </c>
      <c r="H27" s="104">
        <v>5.1771199999999996E-2</v>
      </c>
      <c r="I27" s="157">
        <f>G27*H27</f>
        <v>548531.55371030094</v>
      </c>
      <c r="J27" s="67"/>
    </row>
    <row r="28" spans="1:10">
      <c r="A28" s="79">
        <f t="shared" si="0"/>
        <v>14</v>
      </c>
      <c r="B28" s="139" t="s">
        <v>196</v>
      </c>
      <c r="C28" s="151">
        <v>454127.89954484638</v>
      </c>
      <c r="D28" s="103">
        <f>D27</f>
        <v>5.1771199999999996E-2</v>
      </c>
      <c r="E28" s="163">
        <f>C28*D28</f>
        <v>23510.746312916148</v>
      </c>
      <c r="F28" s="67"/>
      <c r="G28" s="151">
        <v>454990.23085686349</v>
      </c>
      <c r="H28" s="159">
        <f>H27</f>
        <v>5.1771199999999996E-2</v>
      </c>
      <c r="I28" s="163">
        <f>G28*H28</f>
        <v>23555.390239736851</v>
      </c>
      <c r="J28" s="67"/>
    </row>
    <row r="29" spans="1:10">
      <c r="A29" s="79">
        <f t="shared" si="0"/>
        <v>15</v>
      </c>
      <c r="B29" s="143" t="s">
        <v>197</v>
      </c>
      <c r="C29" s="153">
        <f>SUM(C27:C28)</f>
        <v>11029349.952130668</v>
      </c>
      <c r="D29" s="104"/>
      <c r="E29" s="151">
        <f>SUM(E27:E28)</f>
        <v>571002.68224174716</v>
      </c>
      <c r="F29" s="67"/>
      <c r="G29" s="153">
        <f>SUM(G27:G28)</f>
        <v>11050293.289513046</v>
      </c>
      <c r="H29" s="162"/>
      <c r="I29" s="151">
        <f>SUM(I27:I28)</f>
        <v>572086.94395003782</v>
      </c>
      <c r="J29" s="67"/>
    </row>
    <row r="30" spans="1:10">
      <c r="A30" s="79">
        <f t="shared" si="0"/>
        <v>16</v>
      </c>
      <c r="B30" s="144"/>
      <c r="C30" s="154"/>
      <c r="D30" s="104"/>
      <c r="E30" s="154"/>
      <c r="F30" s="67"/>
      <c r="G30" s="154"/>
      <c r="H30" s="162"/>
      <c r="I30" s="154"/>
      <c r="J30" s="67"/>
    </row>
    <row r="31" spans="1:10">
      <c r="A31" s="79">
        <f t="shared" si="0"/>
        <v>17</v>
      </c>
      <c r="B31" s="144" t="s">
        <v>159</v>
      </c>
      <c r="C31" s="154"/>
      <c r="D31" s="104"/>
      <c r="E31" s="154"/>
      <c r="G31" s="154"/>
      <c r="H31" s="164"/>
      <c r="I31" s="154"/>
    </row>
    <row r="32" spans="1:10">
      <c r="A32" s="79">
        <f t="shared" si="0"/>
        <v>18</v>
      </c>
      <c r="B32" s="139" t="s">
        <v>195</v>
      </c>
      <c r="C32" s="121">
        <v>614019.72880858649</v>
      </c>
      <c r="D32" s="104">
        <v>5.6412179785543033E-2</v>
      </c>
      <c r="E32" s="121">
        <f>C32*D32</f>
        <v>34638.191333420356</v>
      </c>
      <c r="G32" s="121">
        <v>448998.44983708468</v>
      </c>
      <c r="H32" s="104">
        <v>5.6412179785543033E-2</v>
      </c>
      <c r="I32" s="121">
        <f>G32*H32</f>
        <v>25328.981275639748</v>
      </c>
    </row>
    <row r="33" spans="1:11">
      <c r="A33" s="79">
        <f t="shared" si="0"/>
        <v>19</v>
      </c>
      <c r="B33" s="139" t="s">
        <v>196</v>
      </c>
      <c r="C33" s="121">
        <v>48341.709952519603</v>
      </c>
      <c r="D33" s="104">
        <f>D32</f>
        <v>5.6412179785543033E-2</v>
      </c>
      <c r="E33" s="165">
        <f>C33*D33</f>
        <v>2727.0612329821106</v>
      </c>
      <c r="G33" s="121">
        <v>35349.601670407654</v>
      </c>
      <c r="H33" s="159">
        <f>H32</f>
        <v>5.6412179785543033E-2</v>
      </c>
      <c r="I33" s="165">
        <f>G33*H33</f>
        <v>1994.1480847783689</v>
      </c>
      <c r="K33" s="85"/>
    </row>
    <row r="34" spans="1:11">
      <c r="A34" s="79">
        <f t="shared" si="0"/>
        <v>20</v>
      </c>
      <c r="B34" s="143" t="s">
        <v>197</v>
      </c>
      <c r="C34" s="166">
        <f>SUM(C32:C33)</f>
        <v>662361.43876110611</v>
      </c>
      <c r="E34" s="121">
        <f>SUM(E32:E33)</f>
        <v>37365.252566402465</v>
      </c>
      <c r="G34" s="166">
        <f>SUM(G32:G33)</f>
        <v>484348.05150749232</v>
      </c>
      <c r="H34" s="164"/>
      <c r="I34" s="121">
        <f>SUM(I32:I33)</f>
        <v>27323.129360418116</v>
      </c>
    </row>
    <row r="37" spans="1:11">
      <c r="A37" s="49" t="s">
        <v>198</v>
      </c>
    </row>
    <row r="40" spans="1:11" ht="15.75">
      <c r="C40" s="131"/>
    </row>
    <row r="42" spans="1:11">
      <c r="B42" s="31" t="s">
        <v>115</v>
      </c>
      <c r="D42" s="31" t="s">
        <v>72</v>
      </c>
    </row>
    <row r="43" spans="1:11">
      <c r="B43" s="31" t="s">
        <v>190</v>
      </c>
    </row>
  </sheetData>
  <mergeCells count="5">
    <mergeCell ref="A1:I1"/>
    <mergeCell ref="A2:I2"/>
    <mergeCell ref="A3:I3"/>
    <mergeCell ref="A4:I4"/>
    <mergeCell ref="A5:I5"/>
  </mergeCells>
  <pageMargins left="0.89" right="0.71" top="0.76" bottom="0.5" header="0.33" footer="0.5"/>
  <pageSetup scale="88" orientation="landscape" verticalDpi="300" r:id="rId1"/>
  <headerFooter alignWithMargins="0">
    <oddHeader>&amp;R&amp;10CASE NO. 2018-00281
FR 16(8)(f)
ATTACHMENT 1</oddHeader>
    <oddFooter>&amp;RSchedule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view="pageBreakPreview" zoomScale="70" zoomScaleNormal="90" zoomScaleSheetLayoutView="70" workbookViewId="0">
      <selection sqref="A1:E1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20.21875" customWidth="1"/>
    <col min="12" max="12" width="13.33203125" customWidth="1"/>
    <col min="13" max="13" width="23.109375" customWidth="1"/>
    <col min="14" max="14" width="23.33203125" customWidth="1"/>
    <col min="15" max="16" width="8.21875" customWidth="1"/>
    <col min="17" max="17" width="11.5546875" bestFit="1" customWidth="1"/>
    <col min="18" max="18" width="15" bestFit="1" customWidth="1"/>
  </cols>
  <sheetData>
    <row r="1" spans="1:18" ht="15.75">
      <c r="A1" s="260" t="s">
        <v>283</v>
      </c>
      <c r="B1" s="260"/>
      <c r="C1" s="260"/>
      <c r="D1" s="260"/>
      <c r="E1" s="260"/>
      <c r="F1" s="167"/>
      <c r="G1" s="168"/>
      <c r="H1" s="168"/>
      <c r="I1" s="168"/>
      <c r="J1" s="168"/>
    </row>
    <row r="2" spans="1:18" ht="15.75">
      <c r="A2" s="260" t="s">
        <v>284</v>
      </c>
      <c r="B2" s="260"/>
      <c r="C2" s="260"/>
      <c r="D2" s="260"/>
      <c r="E2" s="260"/>
      <c r="F2" s="169"/>
      <c r="G2" s="170"/>
      <c r="H2" s="170"/>
      <c r="I2" s="170"/>
      <c r="J2" s="168"/>
    </row>
    <row r="3" spans="1:18" ht="15.75">
      <c r="A3" s="260" t="s">
        <v>19</v>
      </c>
      <c r="B3" s="260"/>
      <c r="C3" s="260"/>
      <c r="D3" s="260"/>
      <c r="E3" s="260"/>
      <c r="F3" s="167"/>
      <c r="G3" s="171"/>
      <c r="H3" s="170"/>
      <c r="I3" s="170"/>
      <c r="J3" s="168"/>
    </row>
    <row r="4" spans="1:18" ht="15.75">
      <c r="A4" s="33"/>
      <c r="B4" s="168"/>
      <c r="C4" s="168"/>
      <c r="D4" s="168"/>
      <c r="E4" s="168"/>
      <c r="F4" s="170"/>
      <c r="G4" s="130"/>
      <c r="H4" s="130"/>
      <c r="I4" s="130"/>
      <c r="J4" s="168"/>
    </row>
    <row r="5" spans="1:18" ht="15.75">
      <c r="A5" s="33"/>
      <c r="B5" s="168"/>
      <c r="C5" s="168"/>
      <c r="D5" s="168"/>
      <c r="E5" s="168"/>
      <c r="F5" s="170"/>
      <c r="G5" s="130"/>
      <c r="H5" s="130"/>
      <c r="I5" s="130"/>
    </row>
    <row r="6" spans="1:18" ht="15.75">
      <c r="A6" s="33"/>
      <c r="B6" s="168"/>
      <c r="C6" s="168"/>
      <c r="D6" s="168"/>
      <c r="F6" s="170"/>
      <c r="G6" s="130"/>
      <c r="H6" s="130"/>
      <c r="I6" s="130"/>
    </row>
    <row r="7" spans="1:18">
      <c r="A7" s="34" t="s">
        <v>199</v>
      </c>
      <c r="C7" s="168"/>
      <c r="D7" s="168"/>
      <c r="E7" s="172" t="s">
        <v>30</v>
      </c>
      <c r="F7" s="168"/>
      <c r="G7" s="66"/>
      <c r="H7" s="66"/>
      <c r="I7" s="66"/>
    </row>
    <row r="8" spans="1:18">
      <c r="A8" s="34" t="s">
        <v>200</v>
      </c>
      <c r="C8" s="168"/>
      <c r="D8" s="168"/>
      <c r="E8" s="173" t="s">
        <v>201</v>
      </c>
      <c r="F8" s="168"/>
      <c r="G8" s="174"/>
      <c r="H8" s="66"/>
      <c r="I8" s="66"/>
    </row>
    <row r="9" spans="1:18">
      <c r="A9" s="175" t="s">
        <v>33</v>
      </c>
      <c r="B9" s="176"/>
      <c r="C9" s="177"/>
      <c r="D9" s="177"/>
      <c r="E9" s="178" t="str">
        <f>F.1!$F$9</f>
        <v>Witness: Waller</v>
      </c>
      <c r="F9" s="168"/>
      <c r="G9" s="66"/>
      <c r="H9" s="66"/>
      <c r="I9" s="66"/>
      <c r="J9" s="168"/>
    </row>
    <row r="10" spans="1:18" ht="15.75">
      <c r="B10" s="179"/>
      <c r="C10" s="168"/>
      <c r="D10" s="168"/>
      <c r="E10" s="180"/>
      <c r="F10" s="168"/>
      <c r="H10" s="181" t="s">
        <v>202</v>
      </c>
      <c r="I10" s="168"/>
      <c r="J10" s="168"/>
    </row>
    <row r="11" spans="1:18">
      <c r="A11" s="55" t="s">
        <v>35</v>
      </c>
      <c r="B11" s="32"/>
      <c r="C11" s="168"/>
      <c r="D11" s="168"/>
      <c r="E11" s="180"/>
      <c r="F11" s="168"/>
      <c r="G11" s="66"/>
      <c r="J11" s="168"/>
    </row>
    <row r="12" spans="1:18" ht="15.75">
      <c r="A12" s="40" t="s">
        <v>37</v>
      </c>
      <c r="B12" s="40" t="s">
        <v>3</v>
      </c>
      <c r="C12" s="177"/>
      <c r="D12" s="177"/>
      <c r="E12" s="182" t="s">
        <v>154</v>
      </c>
      <c r="F12" s="168"/>
      <c r="I12" s="181" t="s">
        <v>203</v>
      </c>
      <c r="J12" s="168"/>
      <c r="M12" s="181" t="s">
        <v>204</v>
      </c>
    </row>
    <row r="13" spans="1:18">
      <c r="A13" s="183"/>
      <c r="B13" s="183"/>
      <c r="C13" s="168"/>
      <c r="D13" s="168"/>
      <c r="E13" s="168"/>
      <c r="F13" s="168"/>
      <c r="I13" s="184" t="s">
        <v>205</v>
      </c>
      <c r="J13" s="185" t="s">
        <v>206</v>
      </c>
      <c r="M13" s="184" t="s">
        <v>205</v>
      </c>
      <c r="N13" s="185" t="s">
        <v>206</v>
      </c>
      <c r="Q13" s="184" t="s">
        <v>207</v>
      </c>
      <c r="R13" s="185" t="s">
        <v>208</v>
      </c>
    </row>
    <row r="14" spans="1:18" ht="15.75">
      <c r="A14" s="186">
        <v>1</v>
      </c>
      <c r="B14" s="187" t="s">
        <v>209</v>
      </c>
      <c r="H14" s="188">
        <v>43190</v>
      </c>
      <c r="I14">
        <f>0</f>
        <v>0</v>
      </c>
      <c r="J14" s="168">
        <f>0</f>
        <v>0</v>
      </c>
      <c r="L14" s="188">
        <v>43555</v>
      </c>
      <c r="M14">
        <f>0</f>
        <v>0</v>
      </c>
      <c r="N14" s="168">
        <f>0</f>
        <v>0</v>
      </c>
      <c r="P14" s="188">
        <v>43190</v>
      </c>
      <c r="Q14">
        <f>I14+J14</f>
        <v>0</v>
      </c>
      <c r="R14">
        <f>J14+K14</f>
        <v>0</v>
      </c>
    </row>
    <row r="15" spans="1:18">
      <c r="A15" s="186">
        <f t="shared" ref="A15:A31" si="0">A14+1</f>
        <v>2</v>
      </c>
      <c r="B15" s="189" t="s">
        <v>210</v>
      </c>
      <c r="D15" s="190">
        <v>13650</v>
      </c>
      <c r="E15" s="191"/>
      <c r="F15" s="192"/>
      <c r="H15" s="188">
        <v>43220</v>
      </c>
      <c r="I15">
        <v>0</v>
      </c>
      <c r="J15" s="168">
        <v>0</v>
      </c>
      <c r="L15" s="188">
        <v>43585</v>
      </c>
      <c r="M15">
        <f>E29-N15</f>
        <v>327934.12361111108</v>
      </c>
      <c r="N15" s="168">
        <f>E29/36</f>
        <v>9369.546388888888</v>
      </c>
      <c r="P15" s="188">
        <v>43220</v>
      </c>
      <c r="Q15">
        <f t="shared" ref="Q15:R25" si="1">I15+J15</f>
        <v>0</v>
      </c>
      <c r="R15">
        <f t="shared" si="1"/>
        <v>0</v>
      </c>
    </row>
    <row r="16" spans="1:18">
      <c r="A16" s="186">
        <f t="shared" si="0"/>
        <v>3</v>
      </c>
      <c r="B16" s="193" t="s">
        <v>211</v>
      </c>
      <c r="D16" s="194">
        <v>16200</v>
      </c>
      <c r="E16" s="191"/>
      <c r="F16" s="192"/>
      <c r="G16" s="32"/>
      <c r="H16" s="188">
        <v>43221</v>
      </c>
      <c r="I16">
        <f>173120.12-J16</f>
        <v>164401.12</v>
      </c>
      <c r="J16" s="168">
        <f t="shared" ref="J16:J26" si="2">313884/36</f>
        <v>8719</v>
      </c>
      <c r="L16" s="188">
        <v>43616</v>
      </c>
      <c r="M16">
        <f t="shared" ref="M16:M26" si="3">M15-N16</f>
        <v>318564.57722222217</v>
      </c>
      <c r="N16" s="168">
        <f>$N$15</f>
        <v>9369.546388888888</v>
      </c>
      <c r="P16" s="188">
        <v>43221</v>
      </c>
      <c r="Q16">
        <f>I16</f>
        <v>164401.12</v>
      </c>
      <c r="R16">
        <f t="shared" si="1"/>
        <v>8719</v>
      </c>
    </row>
    <row r="17" spans="1:18">
      <c r="A17" s="186">
        <f t="shared" si="0"/>
        <v>4</v>
      </c>
      <c r="B17" s="189" t="s">
        <v>212</v>
      </c>
      <c r="D17" s="195">
        <v>23063.65</v>
      </c>
      <c r="E17" s="191"/>
      <c r="F17" s="196"/>
      <c r="H17" s="188">
        <v>43252</v>
      </c>
      <c r="I17">
        <f t="shared" ref="I17:I26" si="4">I16-J17</f>
        <v>155682.12</v>
      </c>
      <c r="J17" s="168">
        <f t="shared" si="2"/>
        <v>8719</v>
      </c>
      <c r="L17" s="188">
        <v>43646</v>
      </c>
      <c r="M17">
        <f t="shared" si="3"/>
        <v>309195.03083333327</v>
      </c>
      <c r="N17" s="168">
        <f t="shared" ref="N17:N26" si="5">$N$15</f>
        <v>9369.546388888888</v>
      </c>
      <c r="P17" s="188">
        <v>43252</v>
      </c>
      <c r="Q17">
        <f t="shared" ref="Q17:Q25" si="6">I17</f>
        <v>155682.12</v>
      </c>
      <c r="R17">
        <f t="shared" si="1"/>
        <v>8719</v>
      </c>
    </row>
    <row r="18" spans="1:18">
      <c r="A18" s="186">
        <f t="shared" si="0"/>
        <v>5</v>
      </c>
      <c r="B18" s="168" t="s">
        <v>213</v>
      </c>
      <c r="D18" s="191"/>
      <c r="E18" s="190">
        <f>SUM(D15:D17)</f>
        <v>52913.65</v>
      </c>
      <c r="G18" s="192"/>
      <c r="H18" s="188">
        <v>43282</v>
      </c>
      <c r="I18">
        <f t="shared" si="4"/>
        <v>146963.12</v>
      </c>
      <c r="J18" s="168">
        <f t="shared" si="2"/>
        <v>8719</v>
      </c>
      <c r="L18" s="188">
        <v>43677</v>
      </c>
      <c r="M18">
        <f t="shared" si="3"/>
        <v>299825.48444444436</v>
      </c>
      <c r="N18" s="168">
        <f t="shared" si="5"/>
        <v>9369.546388888888</v>
      </c>
      <c r="P18" s="188">
        <v>43282</v>
      </c>
      <c r="Q18">
        <f t="shared" si="6"/>
        <v>146963.12</v>
      </c>
      <c r="R18">
        <f t="shared" si="1"/>
        <v>8719</v>
      </c>
    </row>
    <row r="19" spans="1:18">
      <c r="A19" s="186">
        <f t="shared" si="0"/>
        <v>6</v>
      </c>
      <c r="B19" s="168"/>
      <c r="D19" s="191"/>
      <c r="E19" s="191"/>
      <c r="H19" s="188">
        <v>43313</v>
      </c>
      <c r="I19">
        <f t="shared" si="4"/>
        <v>138244.12</v>
      </c>
      <c r="J19" s="168">
        <f t="shared" si="2"/>
        <v>8719</v>
      </c>
      <c r="L19" s="188">
        <v>43708</v>
      </c>
      <c r="M19">
        <f t="shared" si="3"/>
        <v>290455.93805555545</v>
      </c>
      <c r="N19" s="168">
        <f t="shared" si="5"/>
        <v>9369.546388888888</v>
      </c>
      <c r="P19" s="188">
        <v>43313</v>
      </c>
      <c r="Q19">
        <f t="shared" si="6"/>
        <v>138244.12</v>
      </c>
      <c r="R19">
        <f t="shared" si="1"/>
        <v>8719</v>
      </c>
    </row>
    <row r="20" spans="1:18" ht="15.75">
      <c r="A20" s="186">
        <f t="shared" si="0"/>
        <v>7</v>
      </c>
      <c r="B20" s="187" t="s">
        <v>214</v>
      </c>
      <c r="D20" s="191"/>
      <c r="G20" s="196"/>
      <c r="H20" s="188">
        <v>43344</v>
      </c>
      <c r="I20">
        <f t="shared" si="4"/>
        <v>129525.12</v>
      </c>
      <c r="J20" s="168">
        <f t="shared" si="2"/>
        <v>8719</v>
      </c>
      <c r="L20" s="188">
        <v>43738</v>
      </c>
      <c r="M20">
        <f t="shared" si="3"/>
        <v>281086.39166666655</v>
      </c>
      <c r="N20" s="168">
        <f t="shared" si="5"/>
        <v>9369.546388888888</v>
      </c>
      <c r="P20" s="188">
        <v>43344</v>
      </c>
      <c r="Q20">
        <f t="shared" si="6"/>
        <v>129525.12</v>
      </c>
      <c r="R20">
        <f t="shared" si="1"/>
        <v>8719</v>
      </c>
    </row>
    <row r="21" spans="1:18">
      <c r="A21" s="186">
        <f t="shared" si="0"/>
        <v>8</v>
      </c>
      <c r="B21" s="168" t="s">
        <v>215</v>
      </c>
      <c r="D21" s="191"/>
      <c r="E21" s="191">
        <v>164183.54999999999</v>
      </c>
      <c r="G21" s="196"/>
      <c r="H21" s="188">
        <v>43374</v>
      </c>
      <c r="I21">
        <f t="shared" si="4"/>
        <v>120806.12</v>
      </c>
      <c r="J21" s="168">
        <f t="shared" si="2"/>
        <v>8719</v>
      </c>
      <c r="L21" s="188">
        <v>43769</v>
      </c>
      <c r="M21">
        <f t="shared" si="3"/>
        <v>271716.84527777764</v>
      </c>
      <c r="N21" s="168">
        <f t="shared" si="5"/>
        <v>9369.546388888888</v>
      </c>
      <c r="P21" s="188">
        <v>43374</v>
      </c>
      <c r="Q21">
        <f t="shared" si="6"/>
        <v>120806.12</v>
      </c>
      <c r="R21">
        <f t="shared" si="1"/>
        <v>8719</v>
      </c>
    </row>
    <row r="22" spans="1:18">
      <c r="A22" s="186">
        <f t="shared" si="0"/>
        <v>9</v>
      </c>
      <c r="B22" s="168" t="s">
        <v>72</v>
      </c>
      <c r="D22" s="191"/>
      <c r="E22" s="191"/>
      <c r="G22" s="196"/>
      <c r="H22" s="188">
        <v>43405</v>
      </c>
      <c r="I22">
        <f t="shared" si="4"/>
        <v>112087.12</v>
      </c>
      <c r="J22" s="168">
        <f t="shared" si="2"/>
        <v>8719</v>
      </c>
      <c r="L22" s="188">
        <v>43799</v>
      </c>
      <c r="M22">
        <f t="shared" si="3"/>
        <v>262347.29888888873</v>
      </c>
      <c r="N22" s="168">
        <f t="shared" si="5"/>
        <v>9369.546388888888</v>
      </c>
      <c r="P22" s="188">
        <v>43405</v>
      </c>
      <c r="Q22">
        <f t="shared" si="6"/>
        <v>112087.12</v>
      </c>
      <c r="R22">
        <f t="shared" si="1"/>
        <v>8719</v>
      </c>
    </row>
    <row r="23" spans="1:18" ht="15.75">
      <c r="A23" s="186">
        <f t="shared" si="0"/>
        <v>10</v>
      </c>
      <c r="B23" s="187" t="s">
        <v>216</v>
      </c>
      <c r="D23" s="191"/>
      <c r="E23" s="191"/>
      <c r="G23" s="196"/>
      <c r="H23" s="188">
        <v>43435</v>
      </c>
      <c r="I23">
        <f t="shared" si="4"/>
        <v>103368.12</v>
      </c>
      <c r="J23" s="168">
        <f t="shared" si="2"/>
        <v>8719</v>
      </c>
      <c r="L23" s="188">
        <v>43830</v>
      </c>
      <c r="M23">
        <f t="shared" si="3"/>
        <v>252977.75249999986</v>
      </c>
      <c r="N23" s="168">
        <f t="shared" si="5"/>
        <v>9369.546388888888</v>
      </c>
      <c r="P23" s="188">
        <v>43435</v>
      </c>
      <c r="Q23">
        <f t="shared" si="6"/>
        <v>103368.12</v>
      </c>
      <c r="R23">
        <f t="shared" si="1"/>
        <v>8719</v>
      </c>
    </row>
    <row r="24" spans="1:18">
      <c r="A24" s="186">
        <f t="shared" si="0"/>
        <v>11</v>
      </c>
      <c r="B24" s="168" t="s">
        <v>217</v>
      </c>
      <c r="D24" s="191"/>
      <c r="E24" s="194">
        <v>23813.300000000003</v>
      </c>
      <c r="G24" s="197"/>
      <c r="H24" s="188">
        <v>43466</v>
      </c>
      <c r="I24">
        <f t="shared" si="4"/>
        <v>94649.12</v>
      </c>
      <c r="J24" s="168">
        <f t="shared" si="2"/>
        <v>8719</v>
      </c>
      <c r="L24" s="188">
        <v>43861</v>
      </c>
      <c r="M24">
        <f t="shared" si="3"/>
        <v>243608.20611111098</v>
      </c>
      <c r="N24" s="168">
        <f t="shared" si="5"/>
        <v>9369.546388888888</v>
      </c>
      <c r="P24" s="188">
        <v>43466</v>
      </c>
      <c r="Q24">
        <f t="shared" si="6"/>
        <v>94649.12</v>
      </c>
      <c r="R24">
        <f t="shared" si="1"/>
        <v>8719</v>
      </c>
    </row>
    <row r="25" spans="1:18">
      <c r="A25" s="186">
        <f t="shared" si="0"/>
        <v>12</v>
      </c>
      <c r="B25" s="168"/>
      <c r="D25" s="191"/>
      <c r="E25" s="191"/>
      <c r="H25" s="188">
        <v>43497</v>
      </c>
      <c r="I25">
        <f t="shared" si="4"/>
        <v>85930.12</v>
      </c>
      <c r="J25" s="168">
        <f t="shared" si="2"/>
        <v>8719</v>
      </c>
      <c r="L25" s="188">
        <v>43890</v>
      </c>
      <c r="M25">
        <f t="shared" si="3"/>
        <v>234238.6597222221</v>
      </c>
      <c r="N25" s="168">
        <f t="shared" si="5"/>
        <v>9369.546388888888</v>
      </c>
      <c r="P25" s="188">
        <v>43497</v>
      </c>
      <c r="Q25">
        <f t="shared" si="6"/>
        <v>85930.12</v>
      </c>
      <c r="R25">
        <f t="shared" si="1"/>
        <v>8719</v>
      </c>
    </row>
    <row r="26" spans="1:18" ht="15.75">
      <c r="A26" s="186">
        <f t="shared" si="0"/>
        <v>13</v>
      </c>
      <c r="B26" s="187" t="s">
        <v>218</v>
      </c>
      <c r="D26" s="191"/>
      <c r="E26" s="191"/>
      <c r="H26" s="188">
        <v>43525</v>
      </c>
      <c r="I26" s="184">
        <f t="shared" si="4"/>
        <v>77211.12</v>
      </c>
      <c r="J26" s="184">
        <f t="shared" si="2"/>
        <v>8719</v>
      </c>
      <c r="L26" s="188">
        <v>43921</v>
      </c>
      <c r="M26" s="184">
        <f t="shared" si="3"/>
        <v>224869.11333333323</v>
      </c>
      <c r="N26" s="184">
        <f t="shared" si="5"/>
        <v>9369.546388888888</v>
      </c>
      <c r="P26" s="188">
        <v>43525</v>
      </c>
      <c r="Q26">
        <f>I26+M14</f>
        <v>77211.12</v>
      </c>
      <c r="R26">
        <f>J26+N14</f>
        <v>8719</v>
      </c>
    </row>
    <row r="27" spans="1:18">
      <c r="A27" s="186">
        <f t="shared" si="0"/>
        <v>14</v>
      </c>
      <c r="B27" s="168" t="s">
        <v>219</v>
      </c>
      <c r="D27" s="191"/>
      <c r="E27" s="195">
        <v>96393.17</v>
      </c>
      <c r="G27" s="198"/>
      <c r="H27" s="188"/>
      <c r="I27" s="132">
        <f>AVERAGE(I14:I26)</f>
        <v>102220.56307692311</v>
      </c>
      <c r="J27" s="132">
        <f>SUM(J14:J26)</f>
        <v>95909</v>
      </c>
      <c r="M27" s="132">
        <f>AVERAGE(M14:M26)</f>
        <v>255139.95551282039</v>
      </c>
      <c r="N27" s="87">
        <f>SUM(N14:N26)</f>
        <v>112434.55666666669</v>
      </c>
      <c r="P27" s="188">
        <v>43585</v>
      </c>
      <c r="Q27" s="132">
        <f>I31+M15</f>
        <v>396426.24361111107</v>
      </c>
      <c r="R27" s="132">
        <f>J31+N15</f>
        <v>18088.546388888888</v>
      </c>
    </row>
    <row r="28" spans="1:18">
      <c r="A28" s="186">
        <f t="shared" si="0"/>
        <v>15</v>
      </c>
      <c r="B28" s="168"/>
      <c r="D28" s="191"/>
      <c r="E28" s="191"/>
      <c r="I28" t="s">
        <v>220</v>
      </c>
      <c r="P28" s="188">
        <v>43616</v>
      </c>
      <c r="Q28" s="132">
        <f t="shared" ref="Q28:R38" si="7">I32+M16</f>
        <v>378337.69722222217</v>
      </c>
      <c r="R28" s="132">
        <f t="shared" si="7"/>
        <v>18088.546388888888</v>
      </c>
    </row>
    <row r="29" spans="1:18" ht="16.5" thickBot="1">
      <c r="A29" s="186">
        <f t="shared" si="0"/>
        <v>16</v>
      </c>
      <c r="B29" s="187" t="s">
        <v>221</v>
      </c>
      <c r="D29" s="191"/>
      <c r="E29" s="199">
        <f>SUM(E14:E27)</f>
        <v>337303.67</v>
      </c>
      <c r="G29" s="200"/>
      <c r="J29" s="168"/>
      <c r="P29" s="188">
        <v>43646</v>
      </c>
      <c r="Q29" s="132">
        <f t="shared" si="7"/>
        <v>360249.15083333326</v>
      </c>
      <c r="R29" s="132">
        <f t="shared" si="7"/>
        <v>18088.546388888888</v>
      </c>
    </row>
    <row r="30" spans="1:18" ht="15.75" thickTop="1">
      <c r="A30" s="186">
        <f t="shared" si="0"/>
        <v>17</v>
      </c>
      <c r="D30" s="191"/>
      <c r="E30" s="191"/>
      <c r="J30" s="168"/>
      <c r="P30" s="188">
        <v>43677</v>
      </c>
      <c r="Q30" s="132">
        <f t="shared" si="7"/>
        <v>342160.60444444435</v>
      </c>
      <c r="R30" s="132">
        <f t="shared" si="7"/>
        <v>18088.546388888888</v>
      </c>
    </row>
    <row r="31" spans="1:18" ht="16.5" thickBot="1">
      <c r="A31" s="186">
        <f t="shared" si="0"/>
        <v>18</v>
      </c>
      <c r="B31" s="187" t="s">
        <v>222</v>
      </c>
      <c r="D31" s="201"/>
      <c r="E31" s="202">
        <f>E29/3</f>
        <v>112434.55666666666</v>
      </c>
      <c r="H31" s="188">
        <v>43556</v>
      </c>
      <c r="I31">
        <f>I26-J31</f>
        <v>68492.12</v>
      </c>
      <c r="J31" s="168">
        <f t="shared" ref="J31:J37" si="8">313884/36</f>
        <v>8719</v>
      </c>
      <c r="L31" s="188">
        <v>43922</v>
      </c>
      <c r="M31">
        <f>M26-N31</f>
        <v>215499.56694444435</v>
      </c>
      <c r="N31" s="50">
        <f>$N$15</f>
        <v>9369.546388888888</v>
      </c>
      <c r="P31" s="188">
        <v>43708</v>
      </c>
      <c r="Q31" s="132">
        <f t="shared" si="7"/>
        <v>324072.05805555545</v>
      </c>
      <c r="R31" s="132">
        <f t="shared" si="7"/>
        <v>18088.546388888888</v>
      </c>
    </row>
    <row r="32" spans="1:18" ht="15.75" thickTop="1">
      <c r="A32" s="203"/>
      <c r="D32" s="201"/>
      <c r="H32" s="188">
        <v>43586</v>
      </c>
      <c r="I32">
        <f t="shared" ref="I32:I54" si="9">I31-J31</f>
        <v>59773.119999999995</v>
      </c>
      <c r="J32" s="168">
        <f t="shared" si="8"/>
        <v>8719</v>
      </c>
      <c r="L32" s="188">
        <v>43952</v>
      </c>
      <c r="M32">
        <f t="shared" ref="M32:M54" si="10">M31-N31</f>
        <v>206130.02055555547</v>
      </c>
      <c r="N32" s="50">
        <f t="shared" ref="N32:N54" si="11">$N$15</f>
        <v>9369.546388888888</v>
      </c>
      <c r="P32" s="188">
        <v>43738</v>
      </c>
      <c r="Q32" s="132">
        <f t="shared" si="7"/>
        <v>305983.51166666654</v>
      </c>
      <c r="R32" s="132">
        <f t="shared" si="7"/>
        <v>18088.546388888888</v>
      </c>
    </row>
    <row r="33" spans="1:18">
      <c r="A33" s="204"/>
      <c r="H33" s="188">
        <v>43617</v>
      </c>
      <c r="I33">
        <f t="shared" si="9"/>
        <v>51054.119999999995</v>
      </c>
      <c r="J33" s="168">
        <f t="shared" si="8"/>
        <v>8719</v>
      </c>
      <c r="L33" s="188">
        <v>43983</v>
      </c>
      <c r="M33">
        <f t="shared" si="10"/>
        <v>196760.47416666659</v>
      </c>
      <c r="N33" s="50">
        <f t="shared" si="11"/>
        <v>9369.546388888888</v>
      </c>
      <c r="P33" s="188">
        <v>43769</v>
      </c>
      <c r="Q33" s="132">
        <f t="shared" si="7"/>
        <v>287894.96527777764</v>
      </c>
      <c r="R33" s="132">
        <f t="shared" si="7"/>
        <v>18088.546388888888</v>
      </c>
    </row>
    <row r="34" spans="1:18">
      <c r="A34" s="168"/>
      <c r="H34" s="188">
        <v>43647</v>
      </c>
      <c r="I34">
        <f t="shared" si="9"/>
        <v>42335.119999999995</v>
      </c>
      <c r="J34" s="168">
        <f t="shared" si="8"/>
        <v>8719</v>
      </c>
      <c r="L34" s="188">
        <v>44013</v>
      </c>
      <c r="M34">
        <f t="shared" si="10"/>
        <v>187390.92777777772</v>
      </c>
      <c r="N34" s="50">
        <f t="shared" si="11"/>
        <v>9369.546388888888</v>
      </c>
      <c r="P34" s="188">
        <v>43799</v>
      </c>
      <c r="Q34" s="132">
        <f t="shared" si="7"/>
        <v>269806.41888888873</v>
      </c>
      <c r="R34" s="132">
        <f t="shared" si="7"/>
        <v>16828.546388888888</v>
      </c>
    </row>
    <row r="35" spans="1:18">
      <c r="B35" t="s">
        <v>115</v>
      </c>
      <c r="H35" s="188">
        <v>43678</v>
      </c>
      <c r="I35">
        <f t="shared" si="9"/>
        <v>33616.119999999995</v>
      </c>
      <c r="J35" s="168">
        <f t="shared" si="8"/>
        <v>8719</v>
      </c>
      <c r="L35" s="188">
        <v>44044</v>
      </c>
      <c r="M35">
        <f t="shared" si="10"/>
        <v>178021.38138888884</v>
      </c>
      <c r="N35" s="50">
        <f t="shared" si="11"/>
        <v>9369.546388888888</v>
      </c>
      <c r="P35" s="188">
        <v>43830</v>
      </c>
      <c r="Q35" s="132">
        <f t="shared" si="7"/>
        <v>252977.87249999985</v>
      </c>
      <c r="R35" s="132">
        <f t="shared" si="7"/>
        <v>9369.546388888888</v>
      </c>
    </row>
    <row r="36" spans="1:18">
      <c r="B36" t="s">
        <v>223</v>
      </c>
      <c r="H36" s="188">
        <v>43709</v>
      </c>
      <c r="I36">
        <f t="shared" si="9"/>
        <v>24897.119999999995</v>
      </c>
      <c r="J36" s="168">
        <f t="shared" si="8"/>
        <v>8719</v>
      </c>
      <c r="L36" s="188">
        <v>44075</v>
      </c>
      <c r="M36">
        <f t="shared" si="10"/>
        <v>168651.83499999996</v>
      </c>
      <c r="N36" s="50">
        <f t="shared" si="11"/>
        <v>9369.546388888888</v>
      </c>
      <c r="P36" s="188">
        <v>43861</v>
      </c>
      <c r="Q36" s="132">
        <f t="shared" si="7"/>
        <v>243608.32611111098</v>
      </c>
      <c r="R36" s="132">
        <f t="shared" si="7"/>
        <v>9369.546388888888</v>
      </c>
    </row>
    <row r="37" spans="1:18">
      <c r="H37" s="188">
        <v>43739</v>
      </c>
      <c r="I37">
        <f t="shared" si="9"/>
        <v>16178.119999999995</v>
      </c>
      <c r="J37" s="168">
        <f t="shared" si="8"/>
        <v>8719</v>
      </c>
      <c r="L37" s="188">
        <v>44105</v>
      </c>
      <c r="M37">
        <f t="shared" si="10"/>
        <v>159282.28861111109</v>
      </c>
      <c r="N37" s="50">
        <f t="shared" si="11"/>
        <v>9369.546388888888</v>
      </c>
      <c r="P37" s="188">
        <v>43890</v>
      </c>
      <c r="Q37" s="132">
        <f t="shared" si="7"/>
        <v>234238.7797222221</v>
      </c>
      <c r="R37" s="132">
        <f t="shared" si="7"/>
        <v>9369.546388888888</v>
      </c>
    </row>
    <row r="38" spans="1:18">
      <c r="H38" s="188">
        <v>43770</v>
      </c>
      <c r="I38">
        <f t="shared" si="9"/>
        <v>7459.1199999999953</v>
      </c>
      <c r="J38" s="168">
        <f>7459</f>
        <v>7459</v>
      </c>
      <c r="L38" s="188">
        <v>44136</v>
      </c>
      <c r="M38">
        <f t="shared" si="10"/>
        <v>149912.74222222221</v>
      </c>
      <c r="N38" s="50">
        <f t="shared" si="11"/>
        <v>9369.546388888888</v>
      </c>
      <c r="P38" s="188">
        <v>43921</v>
      </c>
      <c r="Q38" s="205">
        <f t="shared" si="7"/>
        <v>224869.23333333322</v>
      </c>
      <c r="R38" s="205">
        <f t="shared" si="7"/>
        <v>9369.546388888888</v>
      </c>
    </row>
    <row r="39" spans="1:18">
      <c r="H39" s="188">
        <v>43800</v>
      </c>
      <c r="I39">
        <f t="shared" si="9"/>
        <v>0.11999999999534339</v>
      </c>
      <c r="J39" s="168">
        <f>0</f>
        <v>0</v>
      </c>
      <c r="L39" s="188">
        <v>44166</v>
      </c>
      <c r="M39">
        <f t="shared" si="10"/>
        <v>140543.19583333333</v>
      </c>
      <c r="N39" s="50">
        <f t="shared" si="11"/>
        <v>9369.546388888888</v>
      </c>
      <c r="Q39" s="132">
        <f>AVERAGE(Q26:Q38)</f>
        <v>284448.92166666657</v>
      </c>
      <c r="R39" s="87">
        <f>SUM(R27:R38)</f>
        <v>180926.55666666661</v>
      </c>
    </row>
    <row r="40" spans="1:18">
      <c r="B40" s="66"/>
      <c r="H40" s="188">
        <v>43831</v>
      </c>
      <c r="I40">
        <f t="shared" si="9"/>
        <v>0.11999999999534339</v>
      </c>
      <c r="J40" s="168">
        <f>0</f>
        <v>0</v>
      </c>
      <c r="L40" s="188">
        <v>44197</v>
      </c>
      <c r="M40">
        <f t="shared" si="10"/>
        <v>131173.64944444445</v>
      </c>
      <c r="N40" s="50">
        <f t="shared" si="11"/>
        <v>9369.546388888888</v>
      </c>
      <c r="Q40" t="s">
        <v>220</v>
      </c>
    </row>
    <row r="41" spans="1:18">
      <c r="H41" s="188">
        <v>43862</v>
      </c>
      <c r="I41">
        <f t="shared" si="9"/>
        <v>0.11999999999534339</v>
      </c>
      <c r="J41" s="168">
        <f>0</f>
        <v>0</v>
      </c>
      <c r="L41" s="188">
        <v>44228</v>
      </c>
      <c r="M41">
        <f t="shared" si="10"/>
        <v>121804.10305555556</v>
      </c>
      <c r="N41" s="50">
        <f t="shared" si="11"/>
        <v>9369.546388888888</v>
      </c>
      <c r="P41" s="188">
        <v>43922</v>
      </c>
      <c r="Q41">
        <f t="shared" ref="Q41:R64" si="12">I43+M31</f>
        <v>215499.68694444434</v>
      </c>
      <c r="R41">
        <f t="shared" si="12"/>
        <v>9369.546388888888</v>
      </c>
    </row>
    <row r="42" spans="1:18">
      <c r="H42" s="188">
        <v>43891</v>
      </c>
      <c r="I42">
        <f t="shared" si="9"/>
        <v>0.11999999999534339</v>
      </c>
      <c r="J42" s="168">
        <f>0</f>
        <v>0</v>
      </c>
      <c r="L42" s="188">
        <v>44256</v>
      </c>
      <c r="M42">
        <f t="shared" si="10"/>
        <v>112434.55666666667</v>
      </c>
      <c r="N42" s="50">
        <f t="shared" si="11"/>
        <v>9369.546388888888</v>
      </c>
      <c r="P42" s="188">
        <v>43952</v>
      </c>
      <c r="Q42">
        <f t="shared" si="12"/>
        <v>206130.14055555547</v>
      </c>
      <c r="R42">
        <f t="shared" si="12"/>
        <v>9369.546388888888</v>
      </c>
    </row>
    <row r="43" spans="1:18">
      <c r="A43" s="183"/>
      <c r="B43" s="90"/>
      <c r="C43" s="170"/>
      <c r="D43" s="170"/>
      <c r="E43" s="170"/>
      <c r="F43" s="168"/>
      <c r="H43" s="188">
        <v>43922</v>
      </c>
      <c r="I43">
        <f t="shared" si="9"/>
        <v>0.11999999999534339</v>
      </c>
      <c r="J43" s="168">
        <f>0</f>
        <v>0</v>
      </c>
      <c r="L43" s="188">
        <v>44287</v>
      </c>
      <c r="M43">
        <f t="shared" si="10"/>
        <v>103065.01027777778</v>
      </c>
      <c r="N43" s="50">
        <f t="shared" si="11"/>
        <v>9369.546388888888</v>
      </c>
      <c r="P43" s="188">
        <v>43983</v>
      </c>
      <c r="Q43">
        <f t="shared" si="12"/>
        <v>196760.59416666659</v>
      </c>
      <c r="R43">
        <f t="shared" si="12"/>
        <v>9369.546388888888</v>
      </c>
    </row>
    <row r="44" spans="1:18">
      <c r="A44" s="183"/>
      <c r="B44" s="206"/>
      <c r="C44" s="170"/>
      <c r="D44" s="170"/>
      <c r="E44" s="170"/>
      <c r="F44" s="168"/>
      <c r="H44" s="188">
        <v>43952</v>
      </c>
      <c r="I44">
        <f t="shared" si="9"/>
        <v>0.11999999999534339</v>
      </c>
      <c r="J44" s="168">
        <f>0</f>
        <v>0</v>
      </c>
      <c r="L44" s="188">
        <v>44317</v>
      </c>
      <c r="M44">
        <f t="shared" si="10"/>
        <v>93695.463888888888</v>
      </c>
      <c r="N44" s="50">
        <f t="shared" si="11"/>
        <v>9369.546388888888</v>
      </c>
      <c r="P44" s="188">
        <v>44013</v>
      </c>
      <c r="Q44">
        <f t="shared" si="12"/>
        <v>187391.04777777771</v>
      </c>
      <c r="R44">
        <f t="shared" si="12"/>
        <v>9369.546388888888</v>
      </c>
    </row>
    <row r="45" spans="1:18">
      <c r="A45" s="183"/>
      <c r="B45" s="207"/>
      <c r="C45" s="170"/>
      <c r="D45" s="170"/>
      <c r="E45" s="31"/>
      <c r="F45" s="168"/>
      <c r="H45" s="188">
        <v>43983</v>
      </c>
      <c r="I45">
        <f t="shared" si="9"/>
        <v>0.11999999999534339</v>
      </c>
      <c r="J45" s="168">
        <f>0</f>
        <v>0</v>
      </c>
      <c r="L45" s="188">
        <v>44348</v>
      </c>
      <c r="M45">
        <f t="shared" si="10"/>
        <v>84325.917499999996</v>
      </c>
      <c r="N45" s="50">
        <f t="shared" si="11"/>
        <v>9369.546388888888</v>
      </c>
      <c r="P45" s="188">
        <v>44044</v>
      </c>
      <c r="Q45">
        <f t="shared" si="12"/>
        <v>178021.50138888884</v>
      </c>
      <c r="R45">
        <f t="shared" si="12"/>
        <v>9369.546388888888</v>
      </c>
    </row>
    <row r="46" spans="1:18">
      <c r="A46" s="183"/>
      <c r="B46" s="207"/>
      <c r="C46" s="170"/>
      <c r="D46" s="170"/>
      <c r="E46" s="31"/>
      <c r="F46" s="168"/>
      <c r="H46" s="188">
        <v>44013</v>
      </c>
      <c r="I46">
        <f t="shared" si="9"/>
        <v>0.11999999999534339</v>
      </c>
      <c r="J46" s="168">
        <f>0</f>
        <v>0</v>
      </c>
      <c r="L46" s="188">
        <v>44378</v>
      </c>
      <c r="M46">
        <f t="shared" si="10"/>
        <v>74956.371111111104</v>
      </c>
      <c r="N46" s="50">
        <f t="shared" si="11"/>
        <v>9369.546388888888</v>
      </c>
      <c r="P46" s="188">
        <v>44075</v>
      </c>
      <c r="Q46">
        <f t="shared" si="12"/>
        <v>168651.95499999996</v>
      </c>
      <c r="R46">
        <f t="shared" si="12"/>
        <v>9369.546388888888</v>
      </c>
    </row>
    <row r="47" spans="1:18">
      <c r="A47" s="183"/>
      <c r="B47" s="207"/>
      <c r="C47" s="170"/>
      <c r="D47" s="170"/>
      <c r="E47" s="31"/>
      <c r="F47" s="168"/>
      <c r="H47" s="188">
        <v>44044</v>
      </c>
      <c r="I47">
        <f t="shared" si="9"/>
        <v>0.11999999999534339</v>
      </c>
      <c r="J47" s="168">
        <f>0</f>
        <v>0</v>
      </c>
      <c r="L47" s="188">
        <v>44409</v>
      </c>
      <c r="M47">
        <f t="shared" si="10"/>
        <v>65586.824722222213</v>
      </c>
      <c r="N47" s="50">
        <f t="shared" si="11"/>
        <v>9369.546388888888</v>
      </c>
      <c r="P47" s="188">
        <v>44105</v>
      </c>
      <c r="Q47">
        <f t="shared" si="12"/>
        <v>159282.40861111108</v>
      </c>
      <c r="R47">
        <f t="shared" si="12"/>
        <v>9369.546388888888</v>
      </c>
    </row>
    <row r="48" spans="1:18">
      <c r="A48" s="183"/>
      <c r="B48" s="207"/>
      <c r="C48" s="170"/>
      <c r="D48" s="170"/>
      <c r="E48" s="138"/>
      <c r="F48" s="168"/>
      <c r="H48" s="188">
        <v>44075</v>
      </c>
      <c r="I48">
        <f t="shared" si="9"/>
        <v>0.11999999999534339</v>
      </c>
      <c r="J48" s="168">
        <f>0</f>
        <v>0</v>
      </c>
      <c r="L48" s="188">
        <v>44440</v>
      </c>
      <c r="M48">
        <f t="shared" si="10"/>
        <v>56217.278333333321</v>
      </c>
      <c r="N48" s="50">
        <f t="shared" si="11"/>
        <v>9369.546388888888</v>
      </c>
      <c r="P48" s="188">
        <v>44136</v>
      </c>
      <c r="Q48">
        <f t="shared" si="12"/>
        <v>149912.8622222222</v>
      </c>
      <c r="R48">
        <f t="shared" si="12"/>
        <v>9369.546388888888</v>
      </c>
    </row>
    <row r="49" spans="1:18">
      <c r="A49" s="183"/>
      <c r="B49" s="207"/>
      <c r="C49" s="170"/>
      <c r="D49" s="31"/>
      <c r="E49" s="138"/>
      <c r="F49" s="168"/>
      <c r="G49" s="66"/>
      <c r="H49" s="188">
        <v>44105</v>
      </c>
      <c r="I49">
        <f t="shared" si="9"/>
        <v>0.11999999999534339</v>
      </c>
      <c r="J49" s="168">
        <f>0</f>
        <v>0</v>
      </c>
      <c r="L49" s="188">
        <v>44470</v>
      </c>
      <c r="M49">
        <f t="shared" si="10"/>
        <v>46847.731944444429</v>
      </c>
      <c r="N49" s="50">
        <f t="shared" si="11"/>
        <v>9369.546388888888</v>
      </c>
      <c r="P49" s="188">
        <v>44166</v>
      </c>
      <c r="Q49">
        <f t="shared" si="12"/>
        <v>140543.31583333333</v>
      </c>
      <c r="R49">
        <f t="shared" si="12"/>
        <v>9369.546388888888</v>
      </c>
    </row>
    <row r="50" spans="1:18">
      <c r="A50" s="183"/>
      <c r="B50" s="183"/>
      <c r="C50" s="168"/>
      <c r="D50" s="168"/>
      <c r="E50" s="168"/>
      <c r="F50" s="168"/>
      <c r="H50" s="188">
        <v>44136</v>
      </c>
      <c r="I50">
        <f t="shared" si="9"/>
        <v>0.11999999999534339</v>
      </c>
      <c r="J50" s="168">
        <f>0</f>
        <v>0</v>
      </c>
      <c r="L50" s="188">
        <v>44501</v>
      </c>
      <c r="M50">
        <f t="shared" si="10"/>
        <v>37478.185555555538</v>
      </c>
      <c r="N50" s="50">
        <f t="shared" si="11"/>
        <v>9369.546388888888</v>
      </c>
      <c r="P50" s="188">
        <v>44197</v>
      </c>
      <c r="Q50">
        <f t="shared" si="12"/>
        <v>131173.76944444445</v>
      </c>
      <c r="R50">
        <f t="shared" si="12"/>
        <v>9369.546388888888</v>
      </c>
    </row>
    <row r="51" spans="1:18">
      <c r="H51" s="188">
        <v>44166</v>
      </c>
      <c r="I51">
        <f t="shared" si="9"/>
        <v>0.11999999999534339</v>
      </c>
      <c r="J51" s="168">
        <f>0</f>
        <v>0</v>
      </c>
      <c r="L51" s="188">
        <v>44531</v>
      </c>
      <c r="M51">
        <f t="shared" si="10"/>
        <v>28108.63916666665</v>
      </c>
      <c r="N51" s="50">
        <f t="shared" si="11"/>
        <v>9369.546388888888</v>
      </c>
      <c r="P51" s="188">
        <v>44228</v>
      </c>
      <c r="Q51">
        <f t="shared" si="12"/>
        <v>121804.22305555556</v>
      </c>
      <c r="R51">
        <f t="shared" si="12"/>
        <v>9369.546388888888</v>
      </c>
    </row>
    <row r="52" spans="1:18">
      <c r="H52" s="188">
        <v>44197</v>
      </c>
      <c r="I52">
        <f t="shared" si="9"/>
        <v>0.11999999999534339</v>
      </c>
      <c r="J52" s="168">
        <f>0</f>
        <v>0</v>
      </c>
      <c r="L52" s="188">
        <v>44562</v>
      </c>
      <c r="M52">
        <f t="shared" si="10"/>
        <v>18739.092777777762</v>
      </c>
      <c r="N52" s="50">
        <f t="shared" si="11"/>
        <v>9369.546388888888</v>
      </c>
      <c r="P52" s="188">
        <v>44256</v>
      </c>
      <c r="Q52">
        <f t="shared" si="12"/>
        <v>112434.67666666667</v>
      </c>
      <c r="R52">
        <f t="shared" si="12"/>
        <v>9369.546388888888</v>
      </c>
    </row>
    <row r="53" spans="1:18">
      <c r="H53" s="188">
        <v>44228</v>
      </c>
      <c r="I53">
        <f t="shared" si="9"/>
        <v>0.11999999999534339</v>
      </c>
      <c r="J53" s="168">
        <f>0</f>
        <v>0</v>
      </c>
      <c r="L53" s="188">
        <v>44593</v>
      </c>
      <c r="M53">
        <f t="shared" si="10"/>
        <v>9369.5463888888735</v>
      </c>
      <c r="N53" s="50">
        <f t="shared" si="11"/>
        <v>9369.546388888888</v>
      </c>
      <c r="P53" s="188">
        <v>44287</v>
      </c>
      <c r="Q53">
        <f t="shared" si="12"/>
        <v>103065.01027777778</v>
      </c>
      <c r="R53">
        <f t="shared" si="12"/>
        <v>9369.546388888888</v>
      </c>
    </row>
    <row r="54" spans="1:18">
      <c r="H54" s="188">
        <v>44256</v>
      </c>
      <c r="I54">
        <f t="shared" si="9"/>
        <v>0.11999999999534339</v>
      </c>
      <c r="J54" s="168">
        <f>0</f>
        <v>0</v>
      </c>
      <c r="L54" s="188">
        <v>44621</v>
      </c>
      <c r="M54">
        <f t="shared" si="10"/>
        <v>-1.4551915228366852E-11</v>
      </c>
      <c r="N54" s="50">
        <f t="shared" si="11"/>
        <v>9369.546388888888</v>
      </c>
      <c r="P54" s="188">
        <v>44317</v>
      </c>
      <c r="Q54">
        <f t="shared" si="12"/>
        <v>93695.463888888888</v>
      </c>
      <c r="R54">
        <f t="shared" si="12"/>
        <v>9369.546388888888</v>
      </c>
    </row>
    <row r="55" spans="1:18">
      <c r="P55" s="188">
        <v>44348</v>
      </c>
      <c r="Q55">
        <f t="shared" si="12"/>
        <v>84325.917499999996</v>
      </c>
      <c r="R55">
        <f t="shared" si="12"/>
        <v>9369.546388888888</v>
      </c>
    </row>
    <row r="56" spans="1:18">
      <c r="P56" s="188">
        <v>44378</v>
      </c>
      <c r="Q56">
        <f t="shared" si="12"/>
        <v>74956.371111111104</v>
      </c>
      <c r="R56">
        <f t="shared" si="12"/>
        <v>9369.546388888888</v>
      </c>
    </row>
    <row r="57" spans="1:18">
      <c r="P57" s="188">
        <v>44409</v>
      </c>
      <c r="Q57">
        <f t="shared" si="12"/>
        <v>65586.824722222213</v>
      </c>
      <c r="R57">
        <f t="shared" si="12"/>
        <v>9369.546388888888</v>
      </c>
    </row>
    <row r="58" spans="1:18">
      <c r="P58" s="188">
        <v>44440</v>
      </c>
      <c r="Q58">
        <f t="shared" si="12"/>
        <v>56217.278333333321</v>
      </c>
      <c r="R58">
        <f t="shared" si="12"/>
        <v>9369.546388888888</v>
      </c>
    </row>
    <row r="59" spans="1:18">
      <c r="P59" s="188">
        <v>44470</v>
      </c>
      <c r="Q59">
        <f t="shared" si="12"/>
        <v>46847.731944444429</v>
      </c>
      <c r="R59">
        <f t="shared" si="12"/>
        <v>9369.546388888888</v>
      </c>
    </row>
    <row r="60" spans="1:18">
      <c r="P60" s="188">
        <v>44501</v>
      </c>
      <c r="Q60">
        <f t="shared" si="12"/>
        <v>37478.185555555538</v>
      </c>
      <c r="R60">
        <f t="shared" si="12"/>
        <v>9369.546388888888</v>
      </c>
    </row>
    <row r="61" spans="1:18">
      <c r="P61" s="188">
        <v>44531</v>
      </c>
      <c r="Q61">
        <f t="shared" si="12"/>
        <v>28108.63916666665</v>
      </c>
      <c r="R61">
        <f t="shared" si="12"/>
        <v>9369.546388888888</v>
      </c>
    </row>
    <row r="62" spans="1:18">
      <c r="P62" s="188">
        <v>44562</v>
      </c>
      <c r="Q62">
        <f t="shared" si="12"/>
        <v>18739.092777777762</v>
      </c>
      <c r="R62">
        <f t="shared" si="12"/>
        <v>9369.546388888888</v>
      </c>
    </row>
    <row r="63" spans="1:18">
      <c r="P63" s="188">
        <v>44593</v>
      </c>
      <c r="Q63">
        <f t="shared" si="12"/>
        <v>9369.5463888888735</v>
      </c>
      <c r="R63">
        <f t="shared" si="12"/>
        <v>9369.546388888888</v>
      </c>
    </row>
    <row r="64" spans="1:18">
      <c r="P64" s="188">
        <v>44621</v>
      </c>
      <c r="Q64">
        <f t="shared" si="12"/>
        <v>-1.4551915228366852E-11</v>
      </c>
      <c r="R64">
        <f t="shared" si="12"/>
        <v>9369.546388888888</v>
      </c>
    </row>
  </sheetData>
  <mergeCells count="3">
    <mergeCell ref="A1:E1"/>
    <mergeCell ref="A2:E2"/>
    <mergeCell ref="A3:E3"/>
  </mergeCells>
  <printOptions horizontalCentered="1"/>
  <pageMargins left="0.5" right="0.5" top="0.75" bottom="0.75" header="0.25" footer="0.5"/>
  <pageSetup scale="40" orientation="landscape" verticalDpi="300" r:id="rId1"/>
  <headerFooter alignWithMargins="0">
    <oddHeader>&amp;R&amp;14CASE NO. 2018-00281
FR 16(8)(f)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F.11</vt:lpstr>
      <vt:lpstr>'Cover F'!Print_Area</vt:lpstr>
      <vt:lpstr>F.1!Print_Area</vt:lpstr>
      <vt:lpstr>F.10!Print_Area</vt:lpstr>
      <vt:lpstr>F.11!Print_Area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F.1!Print_Titles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2018-09-24T12:23:31Z</cp:lastPrinted>
  <dcterms:created xsi:type="dcterms:W3CDTF">2018-09-21T14:12:48Z</dcterms:created>
  <dcterms:modified xsi:type="dcterms:W3CDTF">2018-09-24T12:23:44Z</dcterms:modified>
</cp:coreProperties>
</file>