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2435" tabRatio="883"/>
  </bookViews>
  <sheets>
    <sheet name="Cover B" sheetId="1" r:id="rId1"/>
    <sheet name="B.1 B" sheetId="2" r:id="rId2"/>
    <sheet name="B.1 F " sheetId="3" r:id="rId3"/>
    <sheet name="B.2 B" sheetId="4" r:id="rId4"/>
    <sheet name="B.2 F" sheetId="5" r:id="rId5"/>
    <sheet name="B.3 B" sheetId="6" r:id="rId6"/>
    <sheet name="B.3 F" sheetId="7" r:id="rId7"/>
    <sheet name="B.3.1 F" sheetId="8" r:id="rId8"/>
    <sheet name="B.4 B" sheetId="9" r:id="rId9"/>
    <sheet name="B.4 F" sheetId="10" r:id="rId10"/>
    <sheet name="B.4.1 B" sheetId="11" r:id="rId11"/>
    <sheet name="B.4.1 F" sheetId="12" r:id="rId12"/>
    <sheet name="B.4.2 B" sheetId="13" r:id="rId13"/>
    <sheet name="B.4.2 F" sheetId="14" r:id="rId14"/>
    <sheet name="B.5 B" sheetId="15" r:id="rId15"/>
    <sheet name="B.5 F" sheetId="16" r:id="rId16"/>
    <sheet name="B.6 B" sheetId="17" r:id="rId17"/>
    <sheet name="B.6 F" sheetId="18" r:id="rId18"/>
    <sheet name="WP B.4.1B" sheetId="19" r:id="rId19"/>
    <sheet name="WP B.4.1F" sheetId="20" r:id="rId20"/>
    <sheet name="WP B.5 B" sheetId="21" r:id="rId21"/>
    <sheet name="WP B.5 F" sheetId="22" r:id="rId22"/>
    <sheet name="WP B.5 F1" sheetId="23" r:id="rId23"/>
    <sheet name="WP B.6 B" sheetId="24" r:id="rId24"/>
    <sheet name="WP B.6 F" sheetId="25" r:id="rId2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'B.1 B'!$A$1:$F$31</definedName>
    <definedName name="_xlnm.Print_Area" localSheetId="2">'B.1 F '!$A$1:$F$31</definedName>
    <definedName name="_xlnm.Print_Area" localSheetId="3">'B.2 B'!$A$1:$N$269</definedName>
    <definedName name="_xlnm.Print_Area" localSheetId="4">'B.2 F'!$A$1:$N$269</definedName>
    <definedName name="_xlnm.Print_Area" localSheetId="5">'B.3 B'!$A$1:$N$264</definedName>
    <definedName name="_xlnm.Print_Area" localSheetId="6">'B.3 F'!$A$1:$N$266</definedName>
    <definedName name="_xlnm.Print_Area" localSheetId="7">'B.3.1 F'!$A$1:$H$264</definedName>
    <definedName name="_xlnm.Print_Area" localSheetId="8">'B.4 B'!$A$1:$E$24</definedName>
    <definedName name="_xlnm.Print_Area" localSheetId="9">'B.4 F'!$A$1:$E$24</definedName>
    <definedName name="_xlnm.Print_Area" localSheetId="10">'B.4.1 B'!$A$1:$K$37</definedName>
    <definedName name="_xlnm.Print_Area" localSheetId="11">'B.4.1 F'!$A$1:$K$37</definedName>
    <definedName name="_xlnm.Print_Area" localSheetId="12">'B.4.2 B'!$A$1:$H$34</definedName>
    <definedName name="_xlnm.Print_Area" localSheetId="13">'B.4.2 F'!$A$1:$H$33</definedName>
    <definedName name="_xlnm.Print_Area" localSheetId="14">'B.5 B'!$A$1:$L$51</definedName>
    <definedName name="_xlnm.Print_Area" localSheetId="15">'B.5 F'!$A$1:$L$88</definedName>
    <definedName name="_xlnm.Print_Area" localSheetId="16">'B.6 B'!$A$1:$L$25</definedName>
    <definedName name="_xlnm.Print_Area" localSheetId="17">'B.6 F'!$A$1:$L$25</definedName>
    <definedName name="_xlnm.Print_Area" localSheetId="0">'Cover B'!$A$1:$C$24</definedName>
    <definedName name="_xlnm.Print_Area" localSheetId="18">'WP B.4.1B'!$A$1:$P$53</definedName>
    <definedName name="_xlnm.Print_Area" localSheetId="19">'WP B.4.1F'!$A$1:$P$53</definedName>
    <definedName name="_xlnm.Print_Area" localSheetId="20">'WP B.5 B'!$A$1:$Q$49</definedName>
    <definedName name="_xlnm.Print_Area" localSheetId="21">'WP B.5 F'!$A$1:$Q$49</definedName>
    <definedName name="_xlnm.Print_Area" localSheetId="22">'WP B.5 F1'!$A$1:$E$34</definedName>
    <definedName name="_xlnm.Print_Area" localSheetId="23">'WP B.6 B'!$A$1:$Q$23</definedName>
    <definedName name="_xlnm.Print_Area" localSheetId="24">'WP B.6 F'!$A$1:$Q$23</definedName>
    <definedName name="_xlnm.Print_Titles" localSheetId="1">'B.1 B'!$1:$8</definedName>
    <definedName name="_xlnm.Print_Titles" localSheetId="3">'B.2 B'!$1:$13</definedName>
    <definedName name="_xlnm.Print_Titles" localSheetId="4">'B.2 F'!$1:$13</definedName>
    <definedName name="_xlnm.Print_Titles" localSheetId="5">'B.3 B'!$1:$12</definedName>
    <definedName name="_xlnm.Print_Titles" localSheetId="6">'B.3 F'!$1:$12</definedName>
    <definedName name="_xlnm.Print_Titles" localSheetId="7">'B.3.1 F'!$1:$12</definedName>
    <definedName name="_xlnm.Print_Titles" localSheetId="14">'B.5 B'!$1:$11</definedName>
    <definedName name="_xlnm.Print_Titles" localSheetId="15">'B.5 F'!$1:$11</definedName>
    <definedName name="_xlnm.Print_Titles" localSheetId="16">'B.6 B'!$1:$11</definedName>
    <definedName name="_xlnm.Print_Titles" localSheetId="17">'B.6 F'!$1:$11</definedName>
    <definedName name="_xlnm.Print_Titles" localSheetId="20">'WP B.5 B'!$1:$11</definedName>
    <definedName name="_xlnm.Print_Titles" localSheetId="21">'WP B.5 F'!$1:$11</definedName>
    <definedName name="_xlnm.Print_Titles" localSheetId="23">'WP B.6 B'!$1:$11</definedName>
    <definedName name="_xlnm.Print_Titles" localSheetId="24">'WP B.6 F'!$1:$11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5" l="1"/>
  <c r="Q19" i="25"/>
  <c r="Q16" i="25"/>
  <c r="Q13" i="25"/>
  <c r="I13" i="18" s="1"/>
  <c r="L13" i="18" s="1"/>
  <c r="M11" i="25"/>
  <c r="I11" i="25"/>
  <c r="E11" i="25"/>
  <c r="A8" i="25"/>
  <c r="A6" i="25"/>
  <c r="Q22" i="24"/>
  <c r="I22" i="17" s="1"/>
  <c r="Q19" i="24"/>
  <c r="Q16" i="24"/>
  <c r="Q13" i="24"/>
  <c r="P11" i="24"/>
  <c r="L11" i="24"/>
  <c r="H11" i="24"/>
  <c r="D11" i="24"/>
  <c r="A8" i="24"/>
  <c r="A6" i="24"/>
  <c r="E23" i="23"/>
  <c r="D23" i="23"/>
  <c r="D45" i="22"/>
  <c r="Q43" i="22"/>
  <c r="Q41" i="22"/>
  <c r="Q39" i="22"/>
  <c r="A39" i="22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Q36" i="22" s="1"/>
  <c r="Q34" i="22"/>
  <c r="Q32" i="22"/>
  <c r="Q30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Q28" i="22" s="1"/>
  <c r="D28" i="22"/>
  <c r="Q26" i="22"/>
  <c r="Q24" i="22"/>
  <c r="Q22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Q19" i="22" s="1"/>
  <c r="Q17" i="22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Q15" i="22"/>
  <c r="A14" i="22"/>
  <c r="A15" i="22" s="1"/>
  <c r="Q13" i="22"/>
  <c r="I13" i="16" s="1"/>
  <c r="M11" i="22"/>
  <c r="I11" i="22"/>
  <c r="E11" i="22"/>
  <c r="A8" i="22"/>
  <c r="A6" i="22"/>
  <c r="P47" i="21"/>
  <c r="P49" i="21" s="1"/>
  <c r="O47" i="21"/>
  <c r="N47" i="21"/>
  <c r="M47" i="21"/>
  <c r="M49" i="21" s="1"/>
  <c r="L47" i="21"/>
  <c r="L49" i="21" s="1"/>
  <c r="K47" i="21"/>
  <c r="J47" i="21"/>
  <c r="I47" i="21"/>
  <c r="I49" i="21" s="1"/>
  <c r="H47" i="21"/>
  <c r="H49" i="21" s="1"/>
  <c r="G47" i="21"/>
  <c r="F47" i="21"/>
  <c r="E47" i="21"/>
  <c r="E49" i="21" s="1"/>
  <c r="D47" i="21"/>
  <c r="D49" i="21" s="1"/>
  <c r="Q45" i="21"/>
  <c r="Q43" i="21"/>
  <c r="Q41" i="21"/>
  <c r="Q39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Q36" i="21" s="1"/>
  <c r="Q34" i="21"/>
  <c r="Q32" i="21"/>
  <c r="I32" i="15" s="1"/>
  <c r="Q30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A28" i="2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Q26" i="21"/>
  <c r="Q24" i="21"/>
  <c r="Q22" i="21"/>
  <c r="I22" i="15" s="1"/>
  <c r="I28" i="15" s="1"/>
  <c r="P19" i="21"/>
  <c r="O19" i="21"/>
  <c r="N19" i="21"/>
  <c r="M19" i="21"/>
  <c r="L19" i="21"/>
  <c r="K19" i="21"/>
  <c r="J19" i="21"/>
  <c r="I19" i="21"/>
  <c r="H19" i="21"/>
  <c r="G19" i="21"/>
  <c r="F19" i="21"/>
  <c r="E19" i="21"/>
  <c r="Q19" i="21" s="1"/>
  <c r="D19" i="21"/>
  <c r="Q17" i="21"/>
  <c r="Q15" i="2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14" i="21"/>
  <c r="Q13" i="21"/>
  <c r="O11" i="21"/>
  <c r="K11" i="21"/>
  <c r="G11" i="21"/>
  <c r="A8" i="21"/>
  <c r="A6" i="21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P48" i="20" s="1"/>
  <c r="H33" i="12" s="1"/>
  <c r="C48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P44" i="20" s="1"/>
  <c r="H31" i="12" s="1"/>
  <c r="C44" i="20"/>
  <c r="P40" i="20"/>
  <c r="P38" i="20"/>
  <c r="P36" i="20"/>
  <c r="H25" i="12" s="1"/>
  <c r="H28" i="12" s="1"/>
  <c r="P34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P30" i="20" s="1"/>
  <c r="C30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P25" i="20" s="1"/>
  <c r="H19" i="12" s="1"/>
  <c r="C25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P20" i="20" s="1"/>
  <c r="H18" i="12" s="1"/>
  <c r="C20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P15" i="20" s="1"/>
  <c r="C15" i="20"/>
  <c r="P11" i="25"/>
  <c r="O11" i="25"/>
  <c r="L11" i="25"/>
  <c r="K11" i="25"/>
  <c r="H11" i="25"/>
  <c r="G11" i="25"/>
  <c r="C8" i="20"/>
  <c r="D11" i="25" s="1"/>
  <c r="A4" i="22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P48" i="19" s="1"/>
  <c r="C48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P44" i="19" s="1"/>
  <c r="C44" i="19"/>
  <c r="P40" i="19"/>
  <c r="P38" i="19"/>
  <c r="P36" i="19"/>
  <c r="P34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P30" i="19" s="1"/>
  <c r="C30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P25" i="19" s="1"/>
  <c r="C25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P20" i="19" s="1"/>
  <c r="C20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P15" i="19" s="1"/>
  <c r="C15" i="19"/>
  <c r="P11" i="21"/>
  <c r="O11" i="24"/>
  <c r="M11" i="21"/>
  <c r="L11" i="21"/>
  <c r="K11" i="24"/>
  <c r="I11" i="21"/>
  <c r="H11" i="21"/>
  <c r="G11" i="24"/>
  <c r="E11" i="21"/>
  <c r="C8" i="19"/>
  <c r="D11" i="21" s="1"/>
  <c r="G24" i="18"/>
  <c r="J22" i="18"/>
  <c r="I22" i="18"/>
  <c r="G22" i="18"/>
  <c r="K22" i="18"/>
  <c r="L22" i="18" s="1"/>
  <c r="D22" i="18"/>
  <c r="J19" i="18"/>
  <c r="L19" i="18" s="1"/>
  <c r="I19" i="18"/>
  <c r="K19" i="18"/>
  <c r="G19" i="18"/>
  <c r="D19" i="18"/>
  <c r="A17" i="18"/>
  <c r="A18" i="18" s="1"/>
  <c r="A19" i="18" s="1"/>
  <c r="A20" i="18" s="1"/>
  <c r="A21" i="18" s="1"/>
  <c r="A22" i="18" s="1"/>
  <c r="A23" i="18" s="1"/>
  <c r="A24" i="18" s="1"/>
  <c r="I16" i="18"/>
  <c r="K16" i="18"/>
  <c r="J16" i="18"/>
  <c r="D16" i="18"/>
  <c r="G16" i="18" s="1"/>
  <c r="A15" i="18"/>
  <c r="A16" i="18" s="1"/>
  <c r="A14" i="18"/>
  <c r="J13" i="18"/>
  <c r="G13" i="18"/>
  <c r="F13" i="18"/>
  <c r="K13" i="18" s="1"/>
  <c r="D13" i="18"/>
  <c r="A4" i="18"/>
  <c r="J22" i="17"/>
  <c r="G22" i="17"/>
  <c r="K22" i="17"/>
  <c r="L22" i="17" s="1"/>
  <c r="D22" i="17"/>
  <c r="I19" i="17"/>
  <c r="L19" i="17" s="1"/>
  <c r="K19" i="17"/>
  <c r="J19" i="17"/>
  <c r="D19" i="17"/>
  <c r="A17" i="17"/>
  <c r="A18" i="17" s="1"/>
  <c r="A19" i="17" s="1"/>
  <c r="A20" i="17" s="1"/>
  <c r="A21" i="17" s="1"/>
  <c r="A22" i="17" s="1"/>
  <c r="A23" i="17" s="1"/>
  <c r="A24" i="17" s="1"/>
  <c r="I16" i="17"/>
  <c r="L16" i="17" s="1"/>
  <c r="K16" i="17"/>
  <c r="J16" i="17"/>
  <c r="D16" i="17"/>
  <c r="G16" i="17" s="1"/>
  <c r="A15" i="17"/>
  <c r="A16" i="17" s="1"/>
  <c r="A14" i="17"/>
  <c r="J13" i="17"/>
  <c r="I13" i="17"/>
  <c r="G13" i="17"/>
  <c r="F13" i="17"/>
  <c r="K13" i="17" s="1"/>
  <c r="L13" i="17" s="1"/>
  <c r="D13" i="17"/>
  <c r="A4" i="17"/>
  <c r="I82" i="16"/>
  <c r="D70" i="16"/>
  <c r="L51" i="16"/>
  <c r="K44" i="16"/>
  <c r="I44" i="16"/>
  <c r="F44" i="16"/>
  <c r="E44" i="16"/>
  <c r="J44" i="16" s="1"/>
  <c r="Q44" i="16" s="1"/>
  <c r="D44" i="16"/>
  <c r="G44" i="16" s="1"/>
  <c r="I42" i="16"/>
  <c r="E42" i="16"/>
  <c r="J42" i="16" s="1"/>
  <c r="D42" i="16"/>
  <c r="K40" i="16"/>
  <c r="F40" i="16"/>
  <c r="P40" i="16" s="1"/>
  <c r="E40" i="16"/>
  <c r="J40" i="16" s="1"/>
  <c r="Q40" i="16" s="1"/>
  <c r="P38" i="16"/>
  <c r="J38" i="16"/>
  <c r="I38" i="16"/>
  <c r="F42" i="16"/>
  <c r="D38" i="16"/>
  <c r="G38" i="16" s="1"/>
  <c r="J34" i="16"/>
  <c r="I34" i="16"/>
  <c r="E34" i="16"/>
  <c r="D34" i="16"/>
  <c r="I32" i="16"/>
  <c r="D32" i="16"/>
  <c r="I30" i="16"/>
  <c r="I36" i="16" s="1"/>
  <c r="F32" i="16"/>
  <c r="K32" i="16" s="1"/>
  <c r="P30" i="16"/>
  <c r="D30" i="16"/>
  <c r="D28" i="16"/>
  <c r="I26" i="16"/>
  <c r="F26" i="16"/>
  <c r="K26" i="16" s="1"/>
  <c r="D26" i="16"/>
  <c r="G26" i="16" s="1"/>
  <c r="I24" i="16"/>
  <c r="D24" i="16"/>
  <c r="K22" i="16"/>
  <c r="I22" i="16"/>
  <c r="F24" i="16"/>
  <c r="K24" i="16" s="1"/>
  <c r="E26" i="16"/>
  <c r="D22" i="16"/>
  <c r="G22" i="16" s="1"/>
  <c r="I19" i="16"/>
  <c r="I17" i="16"/>
  <c r="F17" i="16"/>
  <c r="K17" i="16" s="1"/>
  <c r="E17" i="16"/>
  <c r="J17" i="16" s="1"/>
  <c r="D17" i="16"/>
  <c r="K15" i="16"/>
  <c r="I15" i="16"/>
  <c r="L15" i="16" s="1"/>
  <c r="F15" i="16"/>
  <c r="E15" i="16"/>
  <c r="J15" i="16" s="1"/>
  <c r="D15" i="16"/>
  <c r="G15" i="16" s="1"/>
  <c r="K13" i="16"/>
  <c r="J13" i="16"/>
  <c r="D13" i="16"/>
  <c r="L8" i="16"/>
  <c r="A4" i="16"/>
  <c r="D47" i="15"/>
  <c r="I45" i="15"/>
  <c r="F45" i="15"/>
  <c r="K45" i="15" s="1"/>
  <c r="E45" i="15"/>
  <c r="J45" i="15" s="1"/>
  <c r="Q45" i="15" s="1"/>
  <c r="D45" i="15"/>
  <c r="I43" i="15"/>
  <c r="E43" i="15"/>
  <c r="J43" i="15" s="1"/>
  <c r="Q43" i="15" s="1"/>
  <c r="D43" i="15"/>
  <c r="I41" i="15"/>
  <c r="F41" i="15"/>
  <c r="K41" i="15" s="1"/>
  <c r="E41" i="15"/>
  <c r="J41" i="15" s="1"/>
  <c r="D41" i="15"/>
  <c r="P39" i="15"/>
  <c r="J39" i="15"/>
  <c r="I39" i="15"/>
  <c r="G39" i="15"/>
  <c r="F43" i="15"/>
  <c r="K43" i="15" s="1"/>
  <c r="D39" i="15"/>
  <c r="I34" i="15"/>
  <c r="D34" i="15"/>
  <c r="F32" i="15"/>
  <c r="K32" i="15" s="1"/>
  <c r="D32" i="15"/>
  <c r="J30" i="15"/>
  <c r="I30" i="15"/>
  <c r="I36" i="15" s="1"/>
  <c r="F34" i="15"/>
  <c r="K34" i="15" s="1"/>
  <c r="D30" i="15"/>
  <c r="G30" i="15" s="1"/>
  <c r="I26" i="15"/>
  <c r="G26" i="15"/>
  <c r="D26" i="15"/>
  <c r="J24" i="15"/>
  <c r="I24" i="15"/>
  <c r="E24" i="15"/>
  <c r="D24" i="15"/>
  <c r="D28" i="15" s="1"/>
  <c r="G22" i="15"/>
  <c r="F26" i="15"/>
  <c r="K26" i="15" s="1"/>
  <c r="E26" i="15"/>
  <c r="D22" i="15"/>
  <c r="L19" i="15"/>
  <c r="L17" i="15"/>
  <c r="K17" i="15"/>
  <c r="J17" i="15"/>
  <c r="I17" i="15"/>
  <c r="G17" i="15"/>
  <c r="F17" i="15"/>
  <c r="E17" i="15"/>
  <c r="D17" i="15"/>
  <c r="L15" i="15"/>
  <c r="K15" i="15"/>
  <c r="J15" i="15"/>
  <c r="I15" i="15"/>
  <c r="G15" i="15"/>
  <c r="F15" i="15"/>
  <c r="E15" i="15"/>
  <c r="D15" i="15"/>
  <c r="L13" i="15"/>
  <c r="I13" i="15"/>
  <c r="I19" i="15" s="1"/>
  <c r="G13" i="15"/>
  <c r="G19" i="15" s="1"/>
  <c r="D13" i="15"/>
  <c r="D19" i="15" s="1"/>
  <c r="A4" i="15"/>
  <c r="D32" i="14"/>
  <c r="H32" i="14" s="1"/>
  <c r="H30" i="14"/>
  <c r="H28" i="14"/>
  <c r="H26" i="14"/>
  <c r="H24" i="14"/>
  <c r="H22" i="14"/>
  <c r="H20" i="14"/>
  <c r="H18" i="14"/>
  <c r="H16" i="14"/>
  <c r="A16" i="14"/>
  <c r="A18" i="14" s="1"/>
  <c r="A20" i="14" s="1"/>
  <c r="A22" i="14" s="1"/>
  <c r="A24" i="14" s="1"/>
  <c r="A26" i="14" s="1"/>
  <c r="A28" i="14" s="1"/>
  <c r="A30" i="14" s="1"/>
  <c r="A32" i="14" s="1"/>
  <c r="A9" i="14"/>
  <c r="A7" i="14"/>
  <c r="A4" i="14"/>
  <c r="H30" i="13"/>
  <c r="H28" i="13"/>
  <c r="H26" i="13"/>
  <c r="H24" i="13"/>
  <c r="A24" i="13"/>
  <c r="A26" i="13" s="1"/>
  <c r="A28" i="13" s="1"/>
  <c r="A30" i="13" s="1"/>
  <c r="A32" i="13" s="1"/>
  <c r="H22" i="13"/>
  <c r="H20" i="13"/>
  <c r="H18" i="13"/>
  <c r="H16" i="13"/>
  <c r="D32" i="13"/>
  <c r="H32" i="13" s="1"/>
  <c r="A16" i="13"/>
  <c r="A18" i="13" s="1"/>
  <c r="A20" i="13" s="1"/>
  <c r="A22" i="13" s="1"/>
  <c r="H9" i="13"/>
  <c r="H9" i="14" s="1"/>
  <c r="A9" i="13"/>
  <c r="A7" i="13"/>
  <c r="A4" i="13"/>
  <c r="C34" i="12"/>
  <c r="C33" i="12"/>
  <c r="D32" i="12"/>
  <c r="C32" i="12"/>
  <c r="F31" i="12"/>
  <c r="E31" i="12"/>
  <c r="D31" i="12"/>
  <c r="C31" i="12"/>
  <c r="C35" i="12" s="1"/>
  <c r="H27" i="12"/>
  <c r="C27" i="12"/>
  <c r="H26" i="12"/>
  <c r="C26" i="12"/>
  <c r="D25" i="12"/>
  <c r="C25" i="12"/>
  <c r="H24" i="12"/>
  <c r="F24" i="12"/>
  <c r="E24" i="12"/>
  <c r="D24" i="12"/>
  <c r="C24" i="12"/>
  <c r="C28" i="12" s="1"/>
  <c r="H20" i="12"/>
  <c r="F20" i="12"/>
  <c r="E34" i="12"/>
  <c r="F34" i="12" s="1"/>
  <c r="D34" i="12"/>
  <c r="C20" i="12"/>
  <c r="F19" i="12"/>
  <c r="C19" i="12"/>
  <c r="I18" i="12"/>
  <c r="C18" i="12"/>
  <c r="J17" i="12"/>
  <c r="I17" i="12"/>
  <c r="H17" i="12"/>
  <c r="C17" i="12"/>
  <c r="C12" i="12"/>
  <c r="H12" i="12" s="1"/>
  <c r="A9" i="12"/>
  <c r="A7" i="12"/>
  <c r="A4" i="12"/>
  <c r="D34" i="11"/>
  <c r="F34" i="11" s="1"/>
  <c r="C34" i="11"/>
  <c r="H33" i="11"/>
  <c r="C33" i="11"/>
  <c r="D32" i="11"/>
  <c r="C32" i="11"/>
  <c r="H31" i="11"/>
  <c r="E31" i="11"/>
  <c r="D31" i="11"/>
  <c r="C31" i="11"/>
  <c r="H27" i="11"/>
  <c r="C27" i="11"/>
  <c r="H26" i="11"/>
  <c r="C26" i="11"/>
  <c r="H25" i="11"/>
  <c r="D25" i="11"/>
  <c r="C25" i="11"/>
  <c r="I24" i="11"/>
  <c r="H24" i="11"/>
  <c r="E24" i="11"/>
  <c r="D24" i="11"/>
  <c r="C24" i="11"/>
  <c r="F24" i="11" s="1"/>
  <c r="H20" i="11"/>
  <c r="E34" i="11"/>
  <c r="D27" i="11"/>
  <c r="C20" i="11"/>
  <c r="F20" i="11" s="1"/>
  <c r="H19" i="11"/>
  <c r="E33" i="11"/>
  <c r="D33" i="11"/>
  <c r="C19" i="11"/>
  <c r="F19" i="11" s="1"/>
  <c r="I18" i="11"/>
  <c r="I32" i="11" s="1"/>
  <c r="H18" i="11"/>
  <c r="E32" i="11"/>
  <c r="C18" i="11"/>
  <c r="F18" i="11" s="1"/>
  <c r="K17" i="11"/>
  <c r="J17" i="11"/>
  <c r="J31" i="11" s="1"/>
  <c r="I17" i="11"/>
  <c r="I31" i="11" s="1"/>
  <c r="H17" i="11"/>
  <c r="F17" i="11"/>
  <c r="F21" i="11" s="1"/>
  <c r="C17" i="11"/>
  <c r="C12" i="11"/>
  <c r="H12" i="11" s="1"/>
  <c r="K9" i="11"/>
  <c r="K9" i="12" s="1"/>
  <c r="A9" i="11"/>
  <c r="A7" i="11"/>
  <c r="A4" i="11"/>
  <c r="E8" i="10"/>
  <c r="A8" i="10"/>
  <c r="A6" i="10"/>
  <c r="A4" i="10"/>
  <c r="A8" i="9"/>
  <c r="A6" i="9"/>
  <c r="A4" i="9"/>
  <c r="D262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D226" i="8"/>
  <c r="H223" i="8"/>
  <c r="H222" i="8"/>
  <c r="H221" i="8"/>
  <c r="H220" i="8"/>
  <c r="H219" i="8"/>
  <c r="H217" i="8"/>
  <c r="H216" i="8"/>
  <c r="H215" i="8"/>
  <c r="H204" i="8"/>
  <c r="H202" i="8"/>
  <c r="H199" i="8"/>
  <c r="G198" i="8"/>
  <c r="G197" i="8"/>
  <c r="G196" i="8"/>
  <c r="H195" i="8"/>
  <c r="H194" i="8"/>
  <c r="G193" i="8"/>
  <c r="G192" i="8"/>
  <c r="G191" i="8"/>
  <c r="H190" i="8"/>
  <c r="H189" i="8"/>
  <c r="G188" i="8"/>
  <c r="H187" i="8"/>
  <c r="G201" i="8"/>
  <c r="D179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D153" i="8"/>
  <c r="G151" i="8"/>
  <c r="F151" i="8"/>
  <c r="H151" i="8" s="1"/>
  <c r="G150" i="8"/>
  <c r="F150" i="8"/>
  <c r="H150" i="8" s="1"/>
  <c r="G149" i="8"/>
  <c r="F149" i="8"/>
  <c r="H149" i="8" s="1"/>
  <c r="G148" i="8"/>
  <c r="F148" i="8"/>
  <c r="H148" i="8" s="1"/>
  <c r="G147" i="8"/>
  <c r="F147" i="8"/>
  <c r="H147" i="8" s="1"/>
  <c r="G146" i="8"/>
  <c r="F146" i="8"/>
  <c r="H146" i="8" s="1"/>
  <c r="G145" i="8"/>
  <c r="F145" i="8"/>
  <c r="H145" i="8" s="1"/>
  <c r="G144" i="8"/>
  <c r="F144" i="8"/>
  <c r="H144" i="8" s="1"/>
  <c r="G143" i="8"/>
  <c r="F143" i="8"/>
  <c r="H143" i="8" s="1"/>
  <c r="G142" i="8"/>
  <c r="F142" i="8"/>
  <c r="H142" i="8" s="1"/>
  <c r="G141" i="8"/>
  <c r="F141" i="8"/>
  <c r="H141" i="8" s="1"/>
  <c r="G140" i="8"/>
  <c r="F140" i="8"/>
  <c r="H140" i="8" s="1"/>
  <c r="G139" i="8"/>
  <c r="F139" i="8"/>
  <c r="H139" i="8" s="1"/>
  <c r="G138" i="8"/>
  <c r="F138" i="8"/>
  <c r="H138" i="8" s="1"/>
  <c r="G137" i="8"/>
  <c r="F137" i="8"/>
  <c r="H137" i="8" s="1"/>
  <c r="G136" i="8"/>
  <c r="F136" i="8"/>
  <c r="H136" i="8" s="1"/>
  <c r="G135" i="8"/>
  <c r="F135" i="8"/>
  <c r="H135" i="8" s="1"/>
  <c r="G134" i="8"/>
  <c r="F134" i="8"/>
  <c r="H134" i="8" s="1"/>
  <c r="G133" i="8"/>
  <c r="F133" i="8"/>
  <c r="H133" i="8" s="1"/>
  <c r="G132" i="8"/>
  <c r="F132" i="8"/>
  <c r="H132" i="8" s="1"/>
  <c r="G131" i="8"/>
  <c r="F131" i="8"/>
  <c r="H131" i="8" s="1"/>
  <c r="H153" i="8" s="1"/>
  <c r="D128" i="8"/>
  <c r="F126" i="8"/>
  <c r="H125" i="8"/>
  <c r="F125" i="8"/>
  <c r="D118" i="8"/>
  <c r="D116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D86" i="8"/>
  <c r="G84" i="8"/>
  <c r="H84" i="8" s="1"/>
  <c r="F84" i="8"/>
  <c r="G83" i="8"/>
  <c r="H83" i="8" s="1"/>
  <c r="F83" i="8"/>
  <c r="G82" i="8"/>
  <c r="H82" i="8" s="1"/>
  <c r="F82" i="8"/>
  <c r="G81" i="8"/>
  <c r="H81" i="8" s="1"/>
  <c r="F81" i="8"/>
  <c r="G80" i="8"/>
  <c r="H80" i="8" s="1"/>
  <c r="F80" i="8"/>
  <c r="G79" i="8"/>
  <c r="H79" i="8" s="1"/>
  <c r="F79" i="8"/>
  <c r="G78" i="8"/>
  <c r="H78" i="8" s="1"/>
  <c r="F78" i="8"/>
  <c r="G77" i="8"/>
  <c r="H77" i="8" s="1"/>
  <c r="F77" i="8"/>
  <c r="G76" i="8"/>
  <c r="H76" i="8" s="1"/>
  <c r="F76" i="8"/>
  <c r="G75" i="8"/>
  <c r="H75" i="8" s="1"/>
  <c r="F75" i="8"/>
  <c r="G74" i="8"/>
  <c r="H74" i="8" s="1"/>
  <c r="F74" i="8"/>
  <c r="G73" i="8"/>
  <c r="H73" i="8" s="1"/>
  <c r="F73" i="8"/>
  <c r="G72" i="8"/>
  <c r="H72" i="8" s="1"/>
  <c r="F72" i="8"/>
  <c r="G71" i="8"/>
  <c r="H71" i="8" s="1"/>
  <c r="F71" i="8"/>
  <c r="G70" i="8"/>
  <c r="H70" i="8" s="1"/>
  <c r="F70" i="8"/>
  <c r="G69" i="8"/>
  <c r="H69" i="8" s="1"/>
  <c r="F69" i="8"/>
  <c r="G68" i="8"/>
  <c r="H68" i="8" s="1"/>
  <c r="F68" i="8"/>
  <c r="G67" i="8"/>
  <c r="H67" i="8" s="1"/>
  <c r="F67" i="8"/>
  <c r="G66" i="8"/>
  <c r="H66" i="8" s="1"/>
  <c r="F66" i="8"/>
  <c r="G65" i="8"/>
  <c r="H65" i="8" s="1"/>
  <c r="F65" i="8"/>
  <c r="G64" i="8"/>
  <c r="H64" i="8" s="1"/>
  <c r="F64" i="8"/>
  <c r="G63" i="8"/>
  <c r="H63" i="8" s="1"/>
  <c r="H86" i="8" s="1"/>
  <c r="F63" i="8"/>
  <c r="D60" i="8"/>
  <c r="G58" i="8"/>
  <c r="F58" i="8"/>
  <c r="G57" i="8"/>
  <c r="F57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D47" i="8"/>
  <c r="G45" i="8"/>
  <c r="F45" i="8"/>
  <c r="H45" i="8" s="1"/>
  <c r="G44" i="8"/>
  <c r="F44" i="8"/>
  <c r="H44" i="8" s="1"/>
  <c r="G43" i="8"/>
  <c r="F43" i="8"/>
  <c r="H43" i="8" s="1"/>
  <c r="G42" i="8"/>
  <c r="F42" i="8"/>
  <c r="H42" i="8" s="1"/>
  <c r="G41" i="8"/>
  <c r="F41" i="8"/>
  <c r="H41" i="8" s="1"/>
  <c r="G40" i="8"/>
  <c r="F40" i="8"/>
  <c r="H40" i="8" s="1"/>
  <c r="G39" i="8"/>
  <c r="F39" i="8"/>
  <c r="H39" i="8" s="1"/>
  <c r="G38" i="8"/>
  <c r="F38" i="8"/>
  <c r="H38" i="8" s="1"/>
  <c r="G37" i="8"/>
  <c r="F37" i="8"/>
  <c r="H37" i="8" s="1"/>
  <c r="G36" i="8"/>
  <c r="F36" i="8"/>
  <c r="H36" i="8" s="1"/>
  <c r="G35" i="8"/>
  <c r="F35" i="8"/>
  <c r="H35" i="8" s="1"/>
  <c r="G34" i="8"/>
  <c r="F34" i="8"/>
  <c r="H34" i="8" s="1"/>
  <c r="G33" i="8"/>
  <c r="F33" i="8"/>
  <c r="H33" i="8" s="1"/>
  <c r="G32" i="8"/>
  <c r="F32" i="8"/>
  <c r="H32" i="8" s="1"/>
  <c r="G31" i="8"/>
  <c r="F31" i="8"/>
  <c r="H31" i="8" s="1"/>
  <c r="G30" i="8"/>
  <c r="F30" i="8"/>
  <c r="H30" i="8" s="1"/>
  <c r="G29" i="8"/>
  <c r="F29" i="8"/>
  <c r="H29" i="8" s="1"/>
  <c r="H47" i="8" s="1"/>
  <c r="D26" i="8"/>
  <c r="H24" i="8"/>
  <c r="G24" i="8"/>
  <c r="F24" i="8"/>
  <c r="H23" i="8"/>
  <c r="G23" i="8"/>
  <c r="F23" i="8"/>
  <c r="H22" i="8"/>
  <c r="G22" i="8"/>
  <c r="F22" i="8"/>
  <c r="D19" i="8"/>
  <c r="A19" i="8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G17" i="8"/>
  <c r="F17" i="8"/>
  <c r="H17" i="8" s="1"/>
  <c r="H16" i="8"/>
  <c r="G16" i="8"/>
  <c r="A16" i="8"/>
  <c r="A17" i="8" s="1"/>
  <c r="A18" i="8" s="1"/>
  <c r="D12" i="8"/>
  <c r="H8" i="8"/>
  <c r="A8" i="8"/>
  <c r="A6" i="8"/>
  <c r="K264" i="7"/>
  <c r="E264" i="7"/>
  <c r="D264" i="7"/>
  <c r="F262" i="7"/>
  <c r="M261" i="7"/>
  <c r="L261" i="7"/>
  <c r="F261" i="7"/>
  <c r="M260" i="7"/>
  <c r="N260" i="7" s="1"/>
  <c r="L260" i="7"/>
  <c r="I260" i="7"/>
  <c r="F260" i="7"/>
  <c r="L259" i="7"/>
  <c r="N259" i="7" s="1"/>
  <c r="M259" i="7"/>
  <c r="F259" i="7"/>
  <c r="I259" i="7" s="1"/>
  <c r="M258" i="7"/>
  <c r="L258" i="7"/>
  <c r="I258" i="7"/>
  <c r="F258" i="7"/>
  <c r="L257" i="7"/>
  <c r="F257" i="7"/>
  <c r="M256" i="7"/>
  <c r="I256" i="7"/>
  <c r="L256" i="7"/>
  <c r="F256" i="7"/>
  <c r="M255" i="7"/>
  <c r="L255" i="7"/>
  <c r="F255" i="7"/>
  <c r="M254" i="7"/>
  <c r="I254" i="7"/>
  <c r="L254" i="7"/>
  <c r="F254" i="7"/>
  <c r="M253" i="7"/>
  <c r="L253" i="7"/>
  <c r="F253" i="7"/>
  <c r="M252" i="7"/>
  <c r="I252" i="7"/>
  <c r="L252" i="7"/>
  <c r="F252" i="7"/>
  <c r="M251" i="7"/>
  <c r="L251" i="7"/>
  <c r="F251" i="7"/>
  <c r="M250" i="7"/>
  <c r="I250" i="7"/>
  <c r="L250" i="7"/>
  <c r="F250" i="7"/>
  <c r="M249" i="7"/>
  <c r="N249" i="7" s="1"/>
  <c r="L249" i="7"/>
  <c r="I249" i="7"/>
  <c r="F249" i="7"/>
  <c r="L248" i="7"/>
  <c r="N248" i="7" s="1"/>
  <c r="M248" i="7"/>
  <c r="F248" i="7"/>
  <c r="N247" i="7"/>
  <c r="L247" i="7"/>
  <c r="M247" i="7"/>
  <c r="F247" i="7"/>
  <c r="M246" i="7"/>
  <c r="L246" i="7"/>
  <c r="N246" i="7" s="1"/>
  <c r="F246" i="7"/>
  <c r="M245" i="7"/>
  <c r="L245" i="7"/>
  <c r="N245" i="7" s="1"/>
  <c r="I245" i="7"/>
  <c r="F245" i="7"/>
  <c r="L244" i="7"/>
  <c r="F244" i="7"/>
  <c r="M243" i="7"/>
  <c r="N243" i="7" s="1"/>
  <c r="L243" i="7"/>
  <c r="F243" i="7"/>
  <c r="I243" i="7" s="1"/>
  <c r="L242" i="7"/>
  <c r="M242" i="7"/>
  <c r="N242" i="7" s="1"/>
  <c r="F242" i="7"/>
  <c r="M241" i="7"/>
  <c r="L241" i="7"/>
  <c r="N241" i="7" s="1"/>
  <c r="F241" i="7"/>
  <c r="M240" i="7"/>
  <c r="I240" i="7"/>
  <c r="L240" i="7"/>
  <c r="N240" i="7" s="1"/>
  <c r="F240" i="7"/>
  <c r="M239" i="7"/>
  <c r="L239" i="7"/>
  <c r="N239" i="7" s="1"/>
  <c r="F239" i="7"/>
  <c r="M238" i="7"/>
  <c r="I238" i="7"/>
  <c r="L238" i="7"/>
  <c r="N238" i="7" s="1"/>
  <c r="F238" i="7"/>
  <c r="M237" i="7"/>
  <c r="L237" i="7"/>
  <c r="N237" i="7" s="1"/>
  <c r="I237" i="7"/>
  <c r="F237" i="7"/>
  <c r="L236" i="7"/>
  <c r="M236" i="7"/>
  <c r="N236" i="7" s="1"/>
  <c r="F236" i="7"/>
  <c r="I236" i="7" s="1"/>
  <c r="L235" i="7"/>
  <c r="N235" i="7" s="1"/>
  <c r="M235" i="7"/>
  <c r="F235" i="7"/>
  <c r="I235" i="7" s="1"/>
  <c r="L234" i="7"/>
  <c r="F234" i="7"/>
  <c r="M233" i="7"/>
  <c r="H262" i="7"/>
  <c r="M262" i="7" s="1"/>
  <c r="I233" i="7"/>
  <c r="F233" i="7"/>
  <c r="K228" i="7"/>
  <c r="D228" i="7"/>
  <c r="F226" i="7"/>
  <c r="M225" i="7"/>
  <c r="N225" i="7" s="1"/>
  <c r="L225" i="7"/>
  <c r="I225" i="7"/>
  <c r="F225" i="7"/>
  <c r="L224" i="7"/>
  <c r="N224" i="7" s="1"/>
  <c r="M224" i="7"/>
  <c r="F224" i="7"/>
  <c r="I224" i="7" s="1"/>
  <c r="M223" i="7"/>
  <c r="L223" i="7"/>
  <c r="I223" i="7"/>
  <c r="F223" i="7"/>
  <c r="L222" i="7"/>
  <c r="F222" i="7"/>
  <c r="M221" i="7"/>
  <c r="N221" i="7" s="1"/>
  <c r="L221" i="7"/>
  <c r="I221" i="7"/>
  <c r="F221" i="7"/>
  <c r="F220" i="7"/>
  <c r="L219" i="7"/>
  <c r="N219" i="7" s="1"/>
  <c r="M219" i="7"/>
  <c r="F219" i="7"/>
  <c r="I219" i="7" s="1"/>
  <c r="M218" i="7"/>
  <c r="L218" i="7"/>
  <c r="F218" i="7"/>
  <c r="I218" i="7" s="1"/>
  <c r="L217" i="7"/>
  <c r="F217" i="7"/>
  <c r="F216" i="7"/>
  <c r="F215" i="7"/>
  <c r="F214" i="7"/>
  <c r="F213" i="7"/>
  <c r="F212" i="7"/>
  <c r="F211" i="7"/>
  <c r="F210" i="7"/>
  <c r="F209" i="7"/>
  <c r="F208" i="7"/>
  <c r="F207" i="7"/>
  <c r="M206" i="7"/>
  <c r="N206" i="7" s="1"/>
  <c r="L206" i="7"/>
  <c r="F206" i="7"/>
  <c r="I206" i="7" s="1"/>
  <c r="E206" i="7"/>
  <c r="F205" i="7"/>
  <c r="E205" i="7"/>
  <c r="M204" i="7"/>
  <c r="N204" i="7" s="1"/>
  <c r="L204" i="7"/>
  <c r="F204" i="7"/>
  <c r="I204" i="7" s="1"/>
  <c r="E204" i="7"/>
  <c r="E203" i="7"/>
  <c r="F203" i="7" s="1"/>
  <c r="F202" i="7"/>
  <c r="E202" i="7"/>
  <c r="M201" i="7"/>
  <c r="L201" i="7"/>
  <c r="N201" i="7" s="1"/>
  <c r="F201" i="7"/>
  <c r="I201" i="7" s="1"/>
  <c r="E201" i="7"/>
  <c r="G200" i="7"/>
  <c r="L200" i="7" s="1"/>
  <c r="E200" i="7"/>
  <c r="F200" i="7" s="1"/>
  <c r="F199" i="7"/>
  <c r="E199" i="7"/>
  <c r="G198" i="7"/>
  <c r="L198" i="7" s="1"/>
  <c r="E198" i="7"/>
  <c r="F198" i="7" s="1"/>
  <c r="L197" i="7"/>
  <c r="M197" i="7"/>
  <c r="N197" i="7" s="1"/>
  <c r="E197" i="7"/>
  <c r="F197" i="7" s="1"/>
  <c r="L196" i="7"/>
  <c r="M196" i="7"/>
  <c r="N196" i="7" s="1"/>
  <c r="E196" i="7"/>
  <c r="F196" i="7" s="1"/>
  <c r="G195" i="7"/>
  <c r="L195" i="7" s="1"/>
  <c r="E195" i="7"/>
  <c r="F195" i="7" s="1"/>
  <c r="F194" i="7"/>
  <c r="E194" i="7"/>
  <c r="G193" i="7"/>
  <c r="L193" i="7" s="1"/>
  <c r="E193" i="7"/>
  <c r="F193" i="7" s="1"/>
  <c r="L192" i="7"/>
  <c r="M192" i="7"/>
  <c r="E192" i="7"/>
  <c r="E228" i="7" s="1"/>
  <c r="L191" i="7"/>
  <c r="N191" i="7" s="1"/>
  <c r="M191" i="7"/>
  <c r="F191" i="7"/>
  <c r="I191" i="7" s="1"/>
  <c r="G190" i="7"/>
  <c r="L190" i="7" s="1"/>
  <c r="F190" i="7"/>
  <c r="M189" i="7"/>
  <c r="L189" i="7"/>
  <c r="N189" i="7" s="1"/>
  <c r="I189" i="7"/>
  <c r="F189" i="7"/>
  <c r="L188" i="7"/>
  <c r="H210" i="7"/>
  <c r="M210" i="7" s="1"/>
  <c r="F188" i="7"/>
  <c r="K181" i="7"/>
  <c r="E181" i="7"/>
  <c r="D181" i="7"/>
  <c r="L179" i="7"/>
  <c r="G179" i="7"/>
  <c r="F179" i="7"/>
  <c r="L178" i="7"/>
  <c r="G178" i="7"/>
  <c r="F178" i="7"/>
  <c r="L177" i="7"/>
  <c r="G177" i="7"/>
  <c r="F177" i="7"/>
  <c r="L176" i="7"/>
  <c r="G176" i="7"/>
  <c r="F176" i="7"/>
  <c r="L175" i="7"/>
  <c r="G175" i="7"/>
  <c r="F175" i="7"/>
  <c r="L174" i="7"/>
  <c r="G174" i="7"/>
  <c r="F174" i="7"/>
  <c r="L173" i="7"/>
  <c r="G173" i="7"/>
  <c r="F173" i="7"/>
  <c r="L172" i="7"/>
  <c r="G172" i="7"/>
  <c r="F172" i="7"/>
  <c r="L171" i="7"/>
  <c r="G171" i="7"/>
  <c r="F171" i="7"/>
  <c r="L170" i="7"/>
  <c r="G170" i="7"/>
  <c r="F170" i="7"/>
  <c r="L169" i="7"/>
  <c r="G169" i="7"/>
  <c r="F169" i="7"/>
  <c r="L168" i="7"/>
  <c r="G168" i="7"/>
  <c r="F168" i="7"/>
  <c r="L167" i="7"/>
  <c r="G167" i="7"/>
  <c r="F167" i="7"/>
  <c r="L166" i="7"/>
  <c r="G166" i="7"/>
  <c r="F166" i="7"/>
  <c r="L165" i="7"/>
  <c r="G165" i="7"/>
  <c r="F165" i="7"/>
  <c r="L164" i="7"/>
  <c r="G164" i="7"/>
  <c r="F164" i="7"/>
  <c r="L163" i="7"/>
  <c r="G163" i="7"/>
  <c r="F163" i="7"/>
  <c r="L162" i="7"/>
  <c r="G162" i="7"/>
  <c r="F162" i="7"/>
  <c r="L161" i="7"/>
  <c r="G161" i="7"/>
  <c r="F161" i="7"/>
  <c r="L160" i="7"/>
  <c r="G160" i="7"/>
  <c r="F160" i="7"/>
  <c r="L159" i="7"/>
  <c r="G159" i="7"/>
  <c r="F159" i="7"/>
  <c r="L158" i="7"/>
  <c r="G158" i="7"/>
  <c r="F158" i="7"/>
  <c r="F181" i="7" s="1"/>
  <c r="K155" i="7"/>
  <c r="E155" i="7"/>
  <c r="D155" i="7"/>
  <c r="L153" i="7"/>
  <c r="G153" i="7"/>
  <c r="F153" i="7"/>
  <c r="L152" i="7"/>
  <c r="G152" i="7"/>
  <c r="F152" i="7"/>
  <c r="L151" i="7"/>
  <c r="G151" i="7"/>
  <c r="F151" i="7"/>
  <c r="L150" i="7"/>
  <c r="G150" i="7"/>
  <c r="F150" i="7"/>
  <c r="L149" i="7"/>
  <c r="G149" i="7"/>
  <c r="F149" i="7"/>
  <c r="L148" i="7"/>
  <c r="G148" i="7"/>
  <c r="F148" i="7"/>
  <c r="L147" i="7"/>
  <c r="G147" i="7"/>
  <c r="F147" i="7"/>
  <c r="L146" i="7"/>
  <c r="G146" i="7"/>
  <c r="F146" i="7"/>
  <c r="L145" i="7"/>
  <c r="G145" i="7"/>
  <c r="F145" i="7"/>
  <c r="L144" i="7"/>
  <c r="G144" i="7"/>
  <c r="F144" i="7"/>
  <c r="L143" i="7"/>
  <c r="G143" i="7"/>
  <c r="F143" i="7"/>
  <c r="L142" i="7"/>
  <c r="G142" i="7"/>
  <c r="F142" i="7"/>
  <c r="L141" i="7"/>
  <c r="G141" i="7"/>
  <c r="F141" i="7"/>
  <c r="L140" i="7"/>
  <c r="G140" i="7"/>
  <c r="F140" i="7"/>
  <c r="L139" i="7"/>
  <c r="G139" i="7"/>
  <c r="F139" i="7"/>
  <c r="L138" i="7"/>
  <c r="G138" i="7"/>
  <c r="F138" i="7"/>
  <c r="L137" i="7"/>
  <c r="G137" i="7"/>
  <c r="F137" i="7"/>
  <c r="L136" i="7"/>
  <c r="G136" i="7"/>
  <c r="F136" i="7"/>
  <c r="L135" i="7"/>
  <c r="G135" i="7"/>
  <c r="F135" i="7"/>
  <c r="L134" i="7"/>
  <c r="G134" i="7"/>
  <c r="F134" i="7"/>
  <c r="L133" i="7"/>
  <c r="G133" i="7"/>
  <c r="F133" i="7"/>
  <c r="F155" i="7" s="1"/>
  <c r="K130" i="7"/>
  <c r="K183" i="7" s="1"/>
  <c r="E130" i="7"/>
  <c r="E183" i="7" s="1"/>
  <c r="D130" i="7"/>
  <c r="D183" i="7" s="1"/>
  <c r="D266" i="7" s="1"/>
  <c r="L128" i="7"/>
  <c r="G128" i="7"/>
  <c r="F128" i="7"/>
  <c r="L127" i="7"/>
  <c r="H153" i="7"/>
  <c r="M153" i="7" s="1"/>
  <c r="N153" i="7" s="1"/>
  <c r="G127" i="7"/>
  <c r="F127" i="7"/>
  <c r="F130" i="7" s="1"/>
  <c r="F183" i="7" s="1"/>
  <c r="K118" i="7"/>
  <c r="K120" i="7" s="1"/>
  <c r="E118" i="7"/>
  <c r="E120" i="7" s="1"/>
  <c r="D118" i="7"/>
  <c r="D120" i="7" s="1"/>
  <c r="N116" i="7"/>
  <c r="M116" i="7"/>
  <c r="L116" i="7"/>
  <c r="H116" i="7"/>
  <c r="G116" i="7"/>
  <c r="F116" i="7"/>
  <c r="I116" i="7" s="1"/>
  <c r="N115" i="7"/>
  <c r="M115" i="7"/>
  <c r="L115" i="7"/>
  <c r="H115" i="7"/>
  <c r="G115" i="7"/>
  <c r="F115" i="7"/>
  <c r="I115" i="7" s="1"/>
  <c r="M114" i="7"/>
  <c r="L114" i="7"/>
  <c r="N114" i="7" s="1"/>
  <c r="H114" i="7"/>
  <c r="G114" i="7"/>
  <c r="I114" i="7" s="1"/>
  <c r="F114" i="7"/>
  <c r="M113" i="7"/>
  <c r="L113" i="7"/>
  <c r="N113" i="7" s="1"/>
  <c r="H113" i="7"/>
  <c r="G113" i="7"/>
  <c r="I113" i="7" s="1"/>
  <c r="F113" i="7"/>
  <c r="M112" i="7"/>
  <c r="L112" i="7"/>
  <c r="N112" i="7" s="1"/>
  <c r="H112" i="7"/>
  <c r="G112" i="7"/>
  <c r="I112" i="7" s="1"/>
  <c r="F112" i="7"/>
  <c r="M111" i="7"/>
  <c r="L111" i="7"/>
  <c r="N111" i="7" s="1"/>
  <c r="H111" i="7"/>
  <c r="G111" i="7"/>
  <c r="I111" i="7" s="1"/>
  <c r="F111" i="7"/>
  <c r="M110" i="7"/>
  <c r="L110" i="7"/>
  <c r="N110" i="7" s="1"/>
  <c r="I110" i="7"/>
  <c r="H110" i="7"/>
  <c r="G110" i="7"/>
  <c r="F110" i="7"/>
  <c r="M109" i="7"/>
  <c r="L109" i="7"/>
  <c r="N109" i="7" s="1"/>
  <c r="I109" i="7"/>
  <c r="H109" i="7"/>
  <c r="G109" i="7"/>
  <c r="F109" i="7"/>
  <c r="M108" i="7"/>
  <c r="L108" i="7"/>
  <c r="N108" i="7" s="1"/>
  <c r="I108" i="7"/>
  <c r="H108" i="7"/>
  <c r="G108" i="7"/>
  <c r="F108" i="7"/>
  <c r="M107" i="7"/>
  <c r="L107" i="7"/>
  <c r="N107" i="7" s="1"/>
  <c r="I107" i="7"/>
  <c r="H107" i="7"/>
  <c r="G107" i="7"/>
  <c r="F107" i="7"/>
  <c r="M106" i="7"/>
  <c r="L106" i="7"/>
  <c r="N106" i="7" s="1"/>
  <c r="I106" i="7"/>
  <c r="H106" i="7"/>
  <c r="G106" i="7"/>
  <c r="F106" i="7"/>
  <c r="M105" i="7"/>
  <c r="L105" i="7"/>
  <c r="N105" i="7" s="1"/>
  <c r="I105" i="7"/>
  <c r="H105" i="7"/>
  <c r="G105" i="7"/>
  <c r="F105" i="7"/>
  <c r="M104" i="7"/>
  <c r="L104" i="7"/>
  <c r="N104" i="7" s="1"/>
  <c r="I104" i="7"/>
  <c r="H104" i="7"/>
  <c r="G104" i="7"/>
  <c r="F104" i="7"/>
  <c r="M103" i="7"/>
  <c r="L103" i="7"/>
  <c r="N103" i="7" s="1"/>
  <c r="I103" i="7"/>
  <c r="H103" i="7"/>
  <c r="G103" i="7"/>
  <c r="F103" i="7"/>
  <c r="M102" i="7"/>
  <c r="L102" i="7"/>
  <c r="N102" i="7" s="1"/>
  <c r="I102" i="7"/>
  <c r="H102" i="7"/>
  <c r="G102" i="7"/>
  <c r="F102" i="7"/>
  <c r="M101" i="7"/>
  <c r="L101" i="7"/>
  <c r="N101" i="7" s="1"/>
  <c r="I101" i="7"/>
  <c r="H101" i="7"/>
  <c r="G101" i="7"/>
  <c r="F101" i="7"/>
  <c r="M100" i="7"/>
  <c r="L100" i="7"/>
  <c r="N100" i="7" s="1"/>
  <c r="I100" i="7"/>
  <c r="H100" i="7"/>
  <c r="G100" i="7"/>
  <c r="F100" i="7"/>
  <c r="M99" i="7"/>
  <c r="L99" i="7"/>
  <c r="N99" i="7" s="1"/>
  <c r="I99" i="7"/>
  <c r="H99" i="7"/>
  <c r="G99" i="7"/>
  <c r="F99" i="7"/>
  <c r="M98" i="7"/>
  <c r="L98" i="7"/>
  <c r="N98" i="7" s="1"/>
  <c r="I98" i="7"/>
  <c r="H98" i="7"/>
  <c r="G98" i="7"/>
  <c r="F98" i="7"/>
  <c r="M97" i="7"/>
  <c r="L97" i="7"/>
  <c r="N97" i="7" s="1"/>
  <c r="I97" i="7"/>
  <c r="H97" i="7"/>
  <c r="G97" i="7"/>
  <c r="F97" i="7"/>
  <c r="M96" i="7"/>
  <c r="L96" i="7"/>
  <c r="N96" i="7" s="1"/>
  <c r="I96" i="7"/>
  <c r="H96" i="7"/>
  <c r="G96" i="7"/>
  <c r="F96" i="7"/>
  <c r="M95" i="7"/>
  <c r="L95" i="7"/>
  <c r="N95" i="7" s="1"/>
  <c r="I95" i="7"/>
  <c r="H95" i="7"/>
  <c r="G95" i="7"/>
  <c r="F95" i="7"/>
  <c r="M94" i="7"/>
  <c r="L94" i="7"/>
  <c r="N94" i="7" s="1"/>
  <c r="I94" i="7"/>
  <c r="H94" i="7"/>
  <c r="G94" i="7"/>
  <c r="F94" i="7"/>
  <c r="M93" i="7"/>
  <c r="L93" i="7"/>
  <c r="N93" i="7" s="1"/>
  <c r="I93" i="7"/>
  <c r="H93" i="7"/>
  <c r="G93" i="7"/>
  <c r="F93" i="7"/>
  <c r="M92" i="7"/>
  <c r="L92" i="7"/>
  <c r="N92" i="7" s="1"/>
  <c r="I92" i="7"/>
  <c r="H92" i="7"/>
  <c r="G92" i="7"/>
  <c r="F92" i="7"/>
  <c r="M91" i="7"/>
  <c r="L91" i="7"/>
  <c r="N91" i="7" s="1"/>
  <c r="I91" i="7"/>
  <c r="H91" i="7"/>
  <c r="G91" i="7"/>
  <c r="F91" i="7"/>
  <c r="M90" i="7"/>
  <c r="L90" i="7"/>
  <c r="N90" i="7" s="1"/>
  <c r="I90" i="7"/>
  <c r="H90" i="7"/>
  <c r="G90" i="7"/>
  <c r="F90" i="7"/>
  <c r="M89" i="7"/>
  <c r="L89" i="7"/>
  <c r="N89" i="7" s="1"/>
  <c r="I89" i="7"/>
  <c r="I118" i="7" s="1"/>
  <c r="H89" i="7"/>
  <c r="G89" i="7"/>
  <c r="F89" i="7"/>
  <c r="F118" i="7" s="1"/>
  <c r="K86" i="7"/>
  <c r="E86" i="7"/>
  <c r="D86" i="7"/>
  <c r="M84" i="7"/>
  <c r="N84" i="7" s="1"/>
  <c r="L84" i="7"/>
  <c r="H84" i="7"/>
  <c r="G84" i="7"/>
  <c r="I84" i="7" s="1"/>
  <c r="F84" i="7"/>
  <c r="M83" i="7"/>
  <c r="L83" i="7"/>
  <c r="N83" i="7" s="1"/>
  <c r="H83" i="7"/>
  <c r="G83" i="7"/>
  <c r="I83" i="7" s="1"/>
  <c r="F83" i="7"/>
  <c r="M82" i="7"/>
  <c r="L82" i="7"/>
  <c r="N82" i="7" s="1"/>
  <c r="H82" i="7"/>
  <c r="G82" i="7"/>
  <c r="I82" i="7" s="1"/>
  <c r="F82" i="7"/>
  <c r="M81" i="7"/>
  <c r="L81" i="7"/>
  <c r="N81" i="7" s="1"/>
  <c r="H81" i="7"/>
  <c r="G81" i="7"/>
  <c r="I81" i="7" s="1"/>
  <c r="F81" i="7"/>
  <c r="M80" i="7"/>
  <c r="L80" i="7"/>
  <c r="N80" i="7" s="1"/>
  <c r="H80" i="7"/>
  <c r="G80" i="7"/>
  <c r="I80" i="7" s="1"/>
  <c r="F80" i="7"/>
  <c r="M79" i="7"/>
  <c r="L79" i="7"/>
  <c r="N79" i="7" s="1"/>
  <c r="H79" i="7"/>
  <c r="G79" i="7"/>
  <c r="I79" i="7" s="1"/>
  <c r="F79" i="7"/>
  <c r="M78" i="7"/>
  <c r="L78" i="7"/>
  <c r="N78" i="7" s="1"/>
  <c r="H78" i="7"/>
  <c r="G78" i="7"/>
  <c r="I78" i="7" s="1"/>
  <c r="F78" i="7"/>
  <c r="M77" i="7"/>
  <c r="L77" i="7"/>
  <c r="N77" i="7" s="1"/>
  <c r="H77" i="7"/>
  <c r="G77" i="7"/>
  <c r="I77" i="7" s="1"/>
  <c r="F77" i="7"/>
  <c r="M76" i="7"/>
  <c r="L76" i="7"/>
  <c r="N76" i="7" s="1"/>
  <c r="H76" i="7"/>
  <c r="G76" i="7"/>
  <c r="I76" i="7" s="1"/>
  <c r="F76" i="7"/>
  <c r="M75" i="7"/>
  <c r="L75" i="7"/>
  <c r="N75" i="7" s="1"/>
  <c r="H75" i="7"/>
  <c r="G75" i="7"/>
  <c r="I75" i="7" s="1"/>
  <c r="F75" i="7"/>
  <c r="M74" i="7"/>
  <c r="L74" i="7"/>
  <c r="N74" i="7" s="1"/>
  <c r="I74" i="7"/>
  <c r="H74" i="7"/>
  <c r="G74" i="7"/>
  <c r="F74" i="7"/>
  <c r="M73" i="7"/>
  <c r="L73" i="7"/>
  <c r="N73" i="7" s="1"/>
  <c r="I73" i="7"/>
  <c r="H73" i="7"/>
  <c r="G73" i="7"/>
  <c r="F73" i="7"/>
  <c r="M72" i="7"/>
  <c r="L72" i="7"/>
  <c r="N72" i="7" s="1"/>
  <c r="I72" i="7"/>
  <c r="H72" i="7"/>
  <c r="G72" i="7"/>
  <c r="F72" i="7"/>
  <c r="M71" i="7"/>
  <c r="L71" i="7"/>
  <c r="N71" i="7" s="1"/>
  <c r="I71" i="7"/>
  <c r="H71" i="7"/>
  <c r="G71" i="7"/>
  <c r="F71" i="7"/>
  <c r="M70" i="7"/>
  <c r="L70" i="7"/>
  <c r="N70" i="7" s="1"/>
  <c r="I70" i="7"/>
  <c r="H70" i="7"/>
  <c r="G70" i="7"/>
  <c r="F70" i="7"/>
  <c r="M69" i="7"/>
  <c r="L69" i="7"/>
  <c r="N69" i="7" s="1"/>
  <c r="I69" i="7"/>
  <c r="H69" i="7"/>
  <c r="G69" i="7"/>
  <c r="F69" i="7"/>
  <c r="M68" i="7"/>
  <c r="L68" i="7"/>
  <c r="N68" i="7" s="1"/>
  <c r="I68" i="7"/>
  <c r="H68" i="7"/>
  <c r="G68" i="7"/>
  <c r="F68" i="7"/>
  <c r="M67" i="7"/>
  <c r="L67" i="7"/>
  <c r="N67" i="7" s="1"/>
  <c r="I67" i="7"/>
  <c r="H67" i="7"/>
  <c r="G67" i="7"/>
  <c r="F67" i="7"/>
  <c r="M66" i="7"/>
  <c r="L66" i="7"/>
  <c r="N66" i="7" s="1"/>
  <c r="I66" i="7"/>
  <c r="H66" i="7"/>
  <c r="G66" i="7"/>
  <c r="F66" i="7"/>
  <c r="M65" i="7"/>
  <c r="L65" i="7"/>
  <c r="N65" i="7" s="1"/>
  <c r="I65" i="7"/>
  <c r="H65" i="7"/>
  <c r="G65" i="7"/>
  <c r="F65" i="7"/>
  <c r="M64" i="7"/>
  <c r="L64" i="7"/>
  <c r="N64" i="7" s="1"/>
  <c r="I64" i="7"/>
  <c r="H64" i="7"/>
  <c r="G64" i="7"/>
  <c r="F64" i="7"/>
  <c r="M63" i="7"/>
  <c r="L63" i="7"/>
  <c r="N63" i="7" s="1"/>
  <c r="N86" i="7" s="1"/>
  <c r="I63" i="7"/>
  <c r="I86" i="7" s="1"/>
  <c r="H63" i="7"/>
  <c r="G63" i="7"/>
  <c r="F63" i="7"/>
  <c r="F86" i="7" s="1"/>
  <c r="K60" i="7"/>
  <c r="E60" i="7"/>
  <c r="D60" i="7"/>
  <c r="M58" i="7"/>
  <c r="N58" i="7" s="1"/>
  <c r="L58" i="7"/>
  <c r="H58" i="7"/>
  <c r="G58" i="7"/>
  <c r="I58" i="7" s="1"/>
  <c r="F58" i="7"/>
  <c r="M57" i="7"/>
  <c r="L57" i="7"/>
  <c r="N57" i="7" s="1"/>
  <c r="H57" i="7"/>
  <c r="G57" i="7"/>
  <c r="I57" i="7" s="1"/>
  <c r="F57" i="7"/>
  <c r="M56" i="7"/>
  <c r="L56" i="7"/>
  <c r="N56" i="7" s="1"/>
  <c r="H56" i="7"/>
  <c r="G56" i="7"/>
  <c r="I56" i="7" s="1"/>
  <c r="F56" i="7"/>
  <c r="M55" i="7"/>
  <c r="L55" i="7"/>
  <c r="N55" i="7" s="1"/>
  <c r="H55" i="7"/>
  <c r="G55" i="7"/>
  <c r="I55" i="7" s="1"/>
  <c r="F55" i="7"/>
  <c r="M54" i="7"/>
  <c r="L54" i="7"/>
  <c r="N54" i="7" s="1"/>
  <c r="H54" i="7"/>
  <c r="G54" i="7"/>
  <c r="I54" i="7" s="1"/>
  <c r="F54" i="7"/>
  <c r="M53" i="7"/>
  <c r="L53" i="7"/>
  <c r="N53" i="7" s="1"/>
  <c r="I53" i="7"/>
  <c r="H53" i="7"/>
  <c r="G53" i="7"/>
  <c r="F53" i="7"/>
  <c r="M52" i="7"/>
  <c r="L52" i="7"/>
  <c r="N52" i="7" s="1"/>
  <c r="I52" i="7"/>
  <c r="H52" i="7"/>
  <c r="G52" i="7"/>
  <c r="F52" i="7"/>
  <c r="M51" i="7"/>
  <c r="L51" i="7"/>
  <c r="N51" i="7" s="1"/>
  <c r="I51" i="7"/>
  <c r="H51" i="7"/>
  <c r="G51" i="7"/>
  <c r="F51" i="7"/>
  <c r="M50" i="7"/>
  <c r="L50" i="7"/>
  <c r="N50" i="7" s="1"/>
  <c r="N60" i="7" s="1"/>
  <c r="I50" i="7"/>
  <c r="I60" i="7" s="1"/>
  <c r="H50" i="7"/>
  <c r="G50" i="7"/>
  <c r="F50" i="7"/>
  <c r="F60" i="7" s="1"/>
  <c r="K47" i="7"/>
  <c r="E47" i="7"/>
  <c r="D47" i="7"/>
  <c r="M45" i="7"/>
  <c r="N45" i="7" s="1"/>
  <c r="L45" i="7"/>
  <c r="H45" i="7"/>
  <c r="G45" i="7"/>
  <c r="I45" i="7" s="1"/>
  <c r="F45" i="7"/>
  <c r="M44" i="7"/>
  <c r="N44" i="7" s="1"/>
  <c r="L44" i="7"/>
  <c r="H44" i="7"/>
  <c r="G44" i="7"/>
  <c r="I44" i="7" s="1"/>
  <c r="F44" i="7"/>
  <c r="M43" i="7"/>
  <c r="L43" i="7"/>
  <c r="N43" i="7" s="1"/>
  <c r="H43" i="7"/>
  <c r="G43" i="7"/>
  <c r="F43" i="7"/>
  <c r="I43" i="7" s="1"/>
  <c r="M42" i="7"/>
  <c r="L42" i="7"/>
  <c r="N42" i="7" s="1"/>
  <c r="H42" i="7"/>
  <c r="G42" i="7"/>
  <c r="F42" i="7"/>
  <c r="I42" i="7" s="1"/>
  <c r="M41" i="7"/>
  <c r="L41" i="7"/>
  <c r="N41" i="7" s="1"/>
  <c r="H41" i="7"/>
  <c r="G41" i="7"/>
  <c r="F41" i="7"/>
  <c r="I41" i="7" s="1"/>
  <c r="M40" i="7"/>
  <c r="L40" i="7"/>
  <c r="N40" i="7" s="1"/>
  <c r="H40" i="7"/>
  <c r="G40" i="7"/>
  <c r="F40" i="7"/>
  <c r="I40" i="7" s="1"/>
  <c r="M39" i="7"/>
  <c r="L39" i="7"/>
  <c r="N39" i="7" s="1"/>
  <c r="H39" i="7"/>
  <c r="G39" i="7"/>
  <c r="F39" i="7"/>
  <c r="I39" i="7" s="1"/>
  <c r="M38" i="7"/>
  <c r="L38" i="7"/>
  <c r="N38" i="7" s="1"/>
  <c r="H38" i="7"/>
  <c r="G38" i="7"/>
  <c r="F38" i="7"/>
  <c r="I38" i="7" s="1"/>
  <c r="M37" i="7"/>
  <c r="L37" i="7"/>
  <c r="N37" i="7" s="1"/>
  <c r="H37" i="7"/>
  <c r="G37" i="7"/>
  <c r="F37" i="7"/>
  <c r="I37" i="7" s="1"/>
  <c r="M36" i="7"/>
  <c r="L36" i="7"/>
  <c r="N36" i="7" s="1"/>
  <c r="H36" i="7"/>
  <c r="G36" i="7"/>
  <c r="F36" i="7"/>
  <c r="I36" i="7" s="1"/>
  <c r="M35" i="7"/>
  <c r="L35" i="7"/>
  <c r="N35" i="7" s="1"/>
  <c r="H35" i="7"/>
  <c r="G35" i="7"/>
  <c r="F35" i="7"/>
  <c r="I35" i="7" s="1"/>
  <c r="M34" i="7"/>
  <c r="L34" i="7"/>
  <c r="N34" i="7" s="1"/>
  <c r="H34" i="7"/>
  <c r="G34" i="7"/>
  <c r="F34" i="7"/>
  <c r="I34" i="7" s="1"/>
  <c r="M33" i="7"/>
  <c r="L33" i="7"/>
  <c r="N33" i="7" s="1"/>
  <c r="H33" i="7"/>
  <c r="G33" i="7"/>
  <c r="F33" i="7"/>
  <c r="I33" i="7" s="1"/>
  <c r="M32" i="7"/>
  <c r="L32" i="7"/>
  <c r="N32" i="7" s="1"/>
  <c r="H32" i="7"/>
  <c r="G32" i="7"/>
  <c r="F32" i="7"/>
  <c r="I32" i="7" s="1"/>
  <c r="M31" i="7"/>
  <c r="L31" i="7"/>
  <c r="N31" i="7" s="1"/>
  <c r="I31" i="7"/>
  <c r="H31" i="7"/>
  <c r="G31" i="7"/>
  <c r="F31" i="7"/>
  <c r="M30" i="7"/>
  <c r="L30" i="7"/>
  <c r="N30" i="7" s="1"/>
  <c r="I30" i="7"/>
  <c r="H30" i="7"/>
  <c r="G30" i="7"/>
  <c r="F30" i="7"/>
  <c r="M29" i="7"/>
  <c r="L29" i="7"/>
  <c r="N29" i="7" s="1"/>
  <c r="I29" i="7"/>
  <c r="I47" i="7" s="1"/>
  <c r="H29" i="7"/>
  <c r="G29" i="7"/>
  <c r="F29" i="7"/>
  <c r="F47" i="7" s="1"/>
  <c r="K26" i="7"/>
  <c r="E26" i="7"/>
  <c r="D26" i="7"/>
  <c r="M24" i="7"/>
  <c r="N24" i="7" s="1"/>
  <c r="L24" i="7"/>
  <c r="H24" i="7"/>
  <c r="G24" i="7"/>
  <c r="F24" i="7"/>
  <c r="I24" i="7" s="1"/>
  <c r="M23" i="7"/>
  <c r="L23" i="7"/>
  <c r="N23" i="7" s="1"/>
  <c r="H23" i="7"/>
  <c r="G23" i="7"/>
  <c r="F23" i="7"/>
  <c r="I23" i="7" s="1"/>
  <c r="M22" i="7"/>
  <c r="L22" i="7"/>
  <c r="N22" i="7" s="1"/>
  <c r="N26" i="7" s="1"/>
  <c r="H22" i="7"/>
  <c r="G22" i="7"/>
  <c r="F22" i="7"/>
  <c r="F26" i="7" s="1"/>
  <c r="K19" i="7"/>
  <c r="E19" i="7"/>
  <c r="D19" i="7"/>
  <c r="M17" i="7"/>
  <c r="L17" i="7"/>
  <c r="N17" i="7" s="1"/>
  <c r="H17" i="7"/>
  <c r="G17" i="7"/>
  <c r="F17" i="7"/>
  <c r="I17" i="7" s="1"/>
  <c r="M16" i="7"/>
  <c r="L16" i="7"/>
  <c r="N16" i="7" s="1"/>
  <c r="N19" i="7" s="1"/>
  <c r="H16" i="7"/>
  <c r="F16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N8" i="7"/>
  <c r="A8" i="7"/>
  <c r="A6" i="7"/>
  <c r="A4" i="7"/>
  <c r="K262" i="6"/>
  <c r="E262" i="6"/>
  <c r="D262" i="6"/>
  <c r="F260" i="6"/>
  <c r="F259" i="6"/>
  <c r="L258" i="6"/>
  <c r="H258" i="6"/>
  <c r="M258" i="6" s="1"/>
  <c r="N258" i="6" s="1"/>
  <c r="F258" i="6"/>
  <c r="M257" i="6"/>
  <c r="N257" i="6" s="1"/>
  <c r="L257" i="6"/>
  <c r="H257" i="6"/>
  <c r="F257" i="6"/>
  <c r="I257" i="6" s="1"/>
  <c r="L256" i="6"/>
  <c r="H256" i="6"/>
  <c r="M256" i="6" s="1"/>
  <c r="F256" i="6"/>
  <c r="I256" i="6" s="1"/>
  <c r="L255" i="6"/>
  <c r="F255" i="6"/>
  <c r="F254" i="6"/>
  <c r="F253" i="6"/>
  <c r="F252" i="6"/>
  <c r="F251" i="6"/>
  <c r="F250" i="6"/>
  <c r="F249" i="6"/>
  <c r="F248" i="6"/>
  <c r="L247" i="6"/>
  <c r="M247" i="6"/>
  <c r="N247" i="6" s="1"/>
  <c r="F247" i="6"/>
  <c r="G246" i="6"/>
  <c r="L246" i="6" s="1"/>
  <c r="F246" i="6"/>
  <c r="M245" i="6"/>
  <c r="N245" i="6" s="1"/>
  <c r="L245" i="6"/>
  <c r="F245" i="6"/>
  <c r="I245" i="6" s="1"/>
  <c r="L244" i="6"/>
  <c r="G244" i="6"/>
  <c r="F244" i="6"/>
  <c r="L243" i="6"/>
  <c r="M243" i="6"/>
  <c r="F243" i="6"/>
  <c r="I243" i="6" s="1"/>
  <c r="M242" i="6"/>
  <c r="L242" i="6"/>
  <c r="N242" i="6" s="1"/>
  <c r="I242" i="6"/>
  <c r="F242" i="6"/>
  <c r="L241" i="6"/>
  <c r="M241" i="6"/>
  <c r="N241" i="6" s="1"/>
  <c r="F241" i="6"/>
  <c r="M240" i="6"/>
  <c r="N240" i="6" s="1"/>
  <c r="L240" i="6"/>
  <c r="F240" i="6"/>
  <c r="I240" i="6" s="1"/>
  <c r="L239" i="6"/>
  <c r="G239" i="6"/>
  <c r="F239" i="6"/>
  <c r="L238" i="6"/>
  <c r="G238" i="6"/>
  <c r="F238" i="6"/>
  <c r="L237" i="6"/>
  <c r="G237" i="6"/>
  <c r="F237" i="6"/>
  <c r="L236" i="6"/>
  <c r="G236" i="6"/>
  <c r="F236" i="6"/>
  <c r="L235" i="6"/>
  <c r="N235" i="6" s="1"/>
  <c r="M235" i="6"/>
  <c r="F235" i="6"/>
  <c r="I235" i="6" s="1"/>
  <c r="G234" i="6"/>
  <c r="L234" i="6" s="1"/>
  <c r="F234" i="6"/>
  <c r="G233" i="6"/>
  <c r="L233" i="6" s="1"/>
  <c r="F233" i="6"/>
  <c r="M232" i="6"/>
  <c r="L232" i="6"/>
  <c r="N232" i="6" s="1"/>
  <c r="I232" i="6"/>
  <c r="H255" i="6"/>
  <c r="F232" i="6"/>
  <c r="L231" i="6"/>
  <c r="H260" i="6"/>
  <c r="M260" i="6" s="1"/>
  <c r="G260" i="6"/>
  <c r="L260" i="6" s="1"/>
  <c r="N260" i="6" s="1"/>
  <c r="F231" i="6"/>
  <c r="F262" i="6" s="1"/>
  <c r="K226" i="6"/>
  <c r="E226" i="6"/>
  <c r="D226" i="6"/>
  <c r="F224" i="6"/>
  <c r="M223" i="6"/>
  <c r="L223" i="6"/>
  <c r="F223" i="6"/>
  <c r="I223" i="6" s="1"/>
  <c r="L222" i="6"/>
  <c r="M222" i="6"/>
  <c r="F222" i="6"/>
  <c r="I222" i="6" s="1"/>
  <c r="M221" i="6"/>
  <c r="L221" i="6"/>
  <c r="N221" i="6" s="1"/>
  <c r="I221" i="6"/>
  <c r="F221" i="6"/>
  <c r="L220" i="6"/>
  <c r="F220" i="6"/>
  <c r="L219" i="6"/>
  <c r="F219" i="6"/>
  <c r="F218" i="6"/>
  <c r="L217" i="6"/>
  <c r="N217" i="6" s="1"/>
  <c r="H217" i="6"/>
  <c r="M217" i="6" s="1"/>
  <c r="F217" i="6"/>
  <c r="I217" i="6" s="1"/>
  <c r="M216" i="6"/>
  <c r="L216" i="6"/>
  <c r="I216" i="6"/>
  <c r="F216" i="6"/>
  <c r="L215" i="6"/>
  <c r="H215" i="6"/>
  <c r="F215" i="6"/>
  <c r="F214" i="6"/>
  <c r="G213" i="6"/>
  <c r="L213" i="6" s="1"/>
  <c r="F213" i="6"/>
  <c r="F212" i="6"/>
  <c r="G211" i="6"/>
  <c r="L211" i="6" s="1"/>
  <c r="F211" i="6"/>
  <c r="F210" i="6"/>
  <c r="G209" i="6"/>
  <c r="L209" i="6" s="1"/>
  <c r="F209" i="6"/>
  <c r="F208" i="6"/>
  <c r="G207" i="6"/>
  <c r="L207" i="6" s="1"/>
  <c r="F207" i="6"/>
  <c r="L206" i="6"/>
  <c r="F206" i="6"/>
  <c r="L205" i="6"/>
  <c r="G205" i="6"/>
  <c r="F205" i="6"/>
  <c r="L204" i="6"/>
  <c r="F204" i="6"/>
  <c r="F203" i="6"/>
  <c r="M202" i="6"/>
  <c r="L202" i="6"/>
  <c r="I202" i="6"/>
  <c r="F202" i="6"/>
  <c r="L201" i="6"/>
  <c r="N201" i="6" s="1"/>
  <c r="M201" i="6"/>
  <c r="F201" i="6"/>
  <c r="I201" i="6" s="1"/>
  <c r="N200" i="6"/>
  <c r="L200" i="6"/>
  <c r="I200" i="6"/>
  <c r="M200" i="6"/>
  <c r="F200" i="6"/>
  <c r="L199" i="6"/>
  <c r="N199" i="6" s="1"/>
  <c r="H199" i="6"/>
  <c r="M199" i="6" s="1"/>
  <c r="F199" i="6"/>
  <c r="M198" i="6"/>
  <c r="L198" i="6"/>
  <c r="N198" i="6" s="1"/>
  <c r="F198" i="6"/>
  <c r="M197" i="6"/>
  <c r="L197" i="6"/>
  <c r="N197" i="6" s="1"/>
  <c r="F197" i="6"/>
  <c r="M196" i="6"/>
  <c r="L196" i="6"/>
  <c r="N196" i="6" s="1"/>
  <c r="F196" i="6"/>
  <c r="L195" i="6"/>
  <c r="H195" i="6"/>
  <c r="M195" i="6" s="1"/>
  <c r="N195" i="6" s="1"/>
  <c r="F195" i="6"/>
  <c r="I195" i="6" s="1"/>
  <c r="G194" i="6"/>
  <c r="L194" i="6" s="1"/>
  <c r="F194" i="6"/>
  <c r="M193" i="6"/>
  <c r="L193" i="6"/>
  <c r="N193" i="6" s="1"/>
  <c r="F193" i="6"/>
  <c r="M192" i="6"/>
  <c r="L192" i="6"/>
  <c r="N192" i="6" s="1"/>
  <c r="F192" i="6"/>
  <c r="M191" i="6"/>
  <c r="L191" i="6"/>
  <c r="N191" i="6" s="1"/>
  <c r="F191" i="6"/>
  <c r="L190" i="6"/>
  <c r="H202" i="6"/>
  <c r="H204" i="6" s="1"/>
  <c r="M204" i="6" s="1"/>
  <c r="N204" i="6" s="1"/>
  <c r="F190" i="6"/>
  <c r="I190" i="6" s="1"/>
  <c r="M189" i="6"/>
  <c r="L189" i="6"/>
  <c r="I189" i="6"/>
  <c r="H216" i="6"/>
  <c r="F189" i="6"/>
  <c r="N188" i="6"/>
  <c r="L188" i="6"/>
  <c r="I188" i="6"/>
  <c r="M188" i="6"/>
  <c r="F188" i="6"/>
  <c r="L187" i="6"/>
  <c r="N187" i="6" s="1"/>
  <c r="M187" i="6"/>
  <c r="F187" i="6"/>
  <c r="H218" i="6"/>
  <c r="M218" i="6" s="1"/>
  <c r="G214" i="6"/>
  <c r="F186" i="6"/>
  <c r="K179" i="6"/>
  <c r="E179" i="6"/>
  <c r="D179" i="6"/>
  <c r="G177" i="6"/>
  <c r="L177" i="6" s="1"/>
  <c r="G176" i="6"/>
  <c r="L176" i="6" s="1"/>
  <c r="F176" i="6"/>
  <c r="L175" i="6"/>
  <c r="G175" i="6"/>
  <c r="F175" i="6"/>
  <c r="G174" i="6"/>
  <c r="L174" i="6" s="1"/>
  <c r="F174" i="6"/>
  <c r="L173" i="6"/>
  <c r="G173" i="6"/>
  <c r="F173" i="6"/>
  <c r="G172" i="6"/>
  <c r="L172" i="6" s="1"/>
  <c r="F172" i="6"/>
  <c r="L171" i="6"/>
  <c r="G171" i="6"/>
  <c r="F171" i="6"/>
  <c r="G170" i="6"/>
  <c r="L170" i="6" s="1"/>
  <c r="F170" i="6"/>
  <c r="L169" i="6"/>
  <c r="G169" i="6"/>
  <c r="F169" i="6"/>
  <c r="G168" i="6"/>
  <c r="L168" i="6" s="1"/>
  <c r="F168" i="6"/>
  <c r="L167" i="6"/>
  <c r="G167" i="6"/>
  <c r="F167" i="6"/>
  <c r="G166" i="6"/>
  <c r="L166" i="6" s="1"/>
  <c r="F166" i="6"/>
  <c r="L165" i="6"/>
  <c r="G165" i="6"/>
  <c r="F165" i="6"/>
  <c r="G164" i="6"/>
  <c r="L164" i="6" s="1"/>
  <c r="F164" i="6"/>
  <c r="L163" i="6"/>
  <c r="G163" i="6"/>
  <c r="F163" i="6"/>
  <c r="G162" i="6"/>
  <c r="L162" i="6" s="1"/>
  <c r="F162" i="6"/>
  <c r="L161" i="6"/>
  <c r="G161" i="6"/>
  <c r="F161" i="6"/>
  <c r="G160" i="6"/>
  <c r="L160" i="6" s="1"/>
  <c r="F160" i="6"/>
  <c r="L159" i="6"/>
  <c r="G159" i="6"/>
  <c r="F159" i="6"/>
  <c r="G158" i="6"/>
  <c r="L158" i="6" s="1"/>
  <c r="F158" i="6"/>
  <c r="G157" i="6"/>
  <c r="L157" i="6" s="1"/>
  <c r="F157" i="6"/>
  <c r="G156" i="6"/>
  <c r="L156" i="6" s="1"/>
  <c r="F156" i="6"/>
  <c r="F179" i="6" s="1"/>
  <c r="K153" i="6"/>
  <c r="F153" i="6"/>
  <c r="E153" i="6"/>
  <c r="D153" i="6"/>
  <c r="G151" i="6"/>
  <c r="L151" i="6" s="1"/>
  <c r="F151" i="6"/>
  <c r="G150" i="6"/>
  <c r="L150" i="6" s="1"/>
  <c r="F150" i="6"/>
  <c r="G149" i="6"/>
  <c r="L149" i="6" s="1"/>
  <c r="F149" i="6"/>
  <c r="G148" i="6"/>
  <c r="L148" i="6" s="1"/>
  <c r="F148" i="6"/>
  <c r="G147" i="6"/>
  <c r="L147" i="6" s="1"/>
  <c r="F147" i="6"/>
  <c r="G146" i="6"/>
  <c r="L146" i="6" s="1"/>
  <c r="F146" i="6"/>
  <c r="G145" i="6"/>
  <c r="L145" i="6" s="1"/>
  <c r="F145" i="6"/>
  <c r="G144" i="6"/>
  <c r="L144" i="6" s="1"/>
  <c r="F144" i="6"/>
  <c r="G143" i="6"/>
  <c r="L143" i="6" s="1"/>
  <c r="F143" i="6"/>
  <c r="G142" i="6"/>
  <c r="L142" i="6" s="1"/>
  <c r="F142" i="6"/>
  <c r="G141" i="6"/>
  <c r="L141" i="6" s="1"/>
  <c r="F141" i="6"/>
  <c r="G140" i="6"/>
  <c r="L140" i="6" s="1"/>
  <c r="F140" i="6"/>
  <c r="G139" i="6"/>
  <c r="L139" i="6" s="1"/>
  <c r="F139" i="6"/>
  <c r="G138" i="6"/>
  <c r="L138" i="6" s="1"/>
  <c r="F138" i="6"/>
  <c r="G137" i="6"/>
  <c r="L137" i="6" s="1"/>
  <c r="F137" i="6"/>
  <c r="G136" i="6"/>
  <c r="L136" i="6" s="1"/>
  <c r="F136" i="6"/>
  <c r="G135" i="6"/>
  <c r="L135" i="6" s="1"/>
  <c r="F135" i="6"/>
  <c r="G134" i="6"/>
  <c r="L134" i="6" s="1"/>
  <c r="F134" i="6"/>
  <c r="G133" i="6"/>
  <c r="L133" i="6" s="1"/>
  <c r="F133" i="6"/>
  <c r="G132" i="6"/>
  <c r="L132" i="6" s="1"/>
  <c r="F132" i="6"/>
  <c r="G131" i="6"/>
  <c r="L131" i="6" s="1"/>
  <c r="F131" i="6"/>
  <c r="K128" i="6"/>
  <c r="K181" i="6" s="1"/>
  <c r="F128" i="6"/>
  <c r="F181" i="6" s="1"/>
  <c r="E128" i="6"/>
  <c r="E181" i="6" s="1"/>
  <c r="D128" i="6"/>
  <c r="D181" i="6" s="1"/>
  <c r="G126" i="6"/>
  <c r="L126" i="6" s="1"/>
  <c r="F126" i="6"/>
  <c r="M125" i="6"/>
  <c r="H175" i="6"/>
  <c r="M175" i="6" s="1"/>
  <c r="G125" i="6"/>
  <c r="L125" i="6" s="1"/>
  <c r="N125" i="6" s="1"/>
  <c r="F125" i="6"/>
  <c r="K118" i="6"/>
  <c r="F118" i="6"/>
  <c r="E118" i="6"/>
  <c r="E120" i="6" s="1"/>
  <c r="D118" i="6"/>
  <c r="M116" i="6"/>
  <c r="N116" i="6" s="1"/>
  <c r="L116" i="6"/>
  <c r="H116" i="6"/>
  <c r="G116" i="6"/>
  <c r="I116" i="6" s="1"/>
  <c r="F116" i="6"/>
  <c r="M115" i="6"/>
  <c r="N115" i="6" s="1"/>
  <c r="L115" i="6"/>
  <c r="H115" i="6"/>
  <c r="G115" i="6"/>
  <c r="I115" i="6" s="1"/>
  <c r="F115" i="6"/>
  <c r="M114" i="6"/>
  <c r="N114" i="6" s="1"/>
  <c r="L114" i="6"/>
  <c r="H114" i="6"/>
  <c r="G114" i="6"/>
  <c r="I114" i="6" s="1"/>
  <c r="F114" i="6"/>
  <c r="M113" i="6"/>
  <c r="N113" i="6" s="1"/>
  <c r="L113" i="6"/>
  <c r="H113" i="6"/>
  <c r="G113" i="6"/>
  <c r="I113" i="6" s="1"/>
  <c r="F113" i="6"/>
  <c r="M112" i="6"/>
  <c r="N112" i="6" s="1"/>
  <c r="L112" i="6"/>
  <c r="H112" i="6"/>
  <c r="G112" i="6"/>
  <c r="I112" i="6" s="1"/>
  <c r="F112" i="6"/>
  <c r="M111" i="6"/>
  <c r="N111" i="6" s="1"/>
  <c r="L111" i="6"/>
  <c r="H111" i="6"/>
  <c r="G111" i="6"/>
  <c r="I111" i="6" s="1"/>
  <c r="F111" i="6"/>
  <c r="M110" i="6"/>
  <c r="N110" i="6" s="1"/>
  <c r="L110" i="6"/>
  <c r="H110" i="6"/>
  <c r="G110" i="6"/>
  <c r="I110" i="6" s="1"/>
  <c r="F110" i="6"/>
  <c r="M109" i="6"/>
  <c r="N109" i="6" s="1"/>
  <c r="L109" i="6"/>
  <c r="H109" i="6"/>
  <c r="G109" i="6"/>
  <c r="I109" i="6" s="1"/>
  <c r="F109" i="6"/>
  <c r="M108" i="6"/>
  <c r="N108" i="6" s="1"/>
  <c r="L108" i="6"/>
  <c r="H108" i="6"/>
  <c r="G108" i="6"/>
  <c r="I108" i="6" s="1"/>
  <c r="F108" i="6"/>
  <c r="M107" i="6"/>
  <c r="N107" i="6" s="1"/>
  <c r="L107" i="6"/>
  <c r="H107" i="6"/>
  <c r="G107" i="6"/>
  <c r="I107" i="6" s="1"/>
  <c r="F107" i="6"/>
  <c r="M106" i="6"/>
  <c r="N106" i="6" s="1"/>
  <c r="L106" i="6"/>
  <c r="H106" i="6"/>
  <c r="G106" i="6"/>
  <c r="I106" i="6" s="1"/>
  <c r="F106" i="6"/>
  <c r="M105" i="6"/>
  <c r="N105" i="6" s="1"/>
  <c r="L105" i="6"/>
  <c r="H105" i="6"/>
  <c r="G105" i="6"/>
  <c r="I105" i="6" s="1"/>
  <c r="F105" i="6"/>
  <c r="M104" i="6"/>
  <c r="N104" i="6" s="1"/>
  <c r="L104" i="6"/>
  <c r="H104" i="6"/>
  <c r="G104" i="6"/>
  <c r="I104" i="6" s="1"/>
  <c r="F104" i="6"/>
  <c r="M103" i="6"/>
  <c r="N103" i="6" s="1"/>
  <c r="L103" i="6"/>
  <c r="H103" i="6"/>
  <c r="G103" i="6"/>
  <c r="I103" i="6" s="1"/>
  <c r="F103" i="6"/>
  <c r="M102" i="6"/>
  <c r="N102" i="6" s="1"/>
  <c r="L102" i="6"/>
  <c r="H102" i="6"/>
  <c r="G102" i="6"/>
  <c r="I102" i="6" s="1"/>
  <c r="F102" i="6"/>
  <c r="M101" i="6"/>
  <c r="N101" i="6" s="1"/>
  <c r="L101" i="6"/>
  <c r="H101" i="6"/>
  <c r="G101" i="6"/>
  <c r="I101" i="6" s="1"/>
  <c r="F101" i="6"/>
  <c r="M100" i="6"/>
  <c r="N100" i="6" s="1"/>
  <c r="L100" i="6"/>
  <c r="H100" i="6"/>
  <c r="G100" i="6"/>
  <c r="I100" i="6" s="1"/>
  <c r="F100" i="6"/>
  <c r="M99" i="6"/>
  <c r="N99" i="6" s="1"/>
  <c r="L99" i="6"/>
  <c r="H99" i="6"/>
  <c r="G99" i="6"/>
  <c r="I99" i="6" s="1"/>
  <c r="F99" i="6"/>
  <c r="M98" i="6"/>
  <c r="N98" i="6" s="1"/>
  <c r="L98" i="6"/>
  <c r="H98" i="6"/>
  <c r="G98" i="6"/>
  <c r="I98" i="6" s="1"/>
  <c r="F98" i="6"/>
  <c r="M97" i="6"/>
  <c r="N97" i="6" s="1"/>
  <c r="L97" i="6"/>
  <c r="H97" i="6"/>
  <c r="G97" i="6"/>
  <c r="I97" i="6" s="1"/>
  <c r="F97" i="6"/>
  <c r="M96" i="6"/>
  <c r="N96" i="6" s="1"/>
  <c r="L96" i="6"/>
  <c r="H96" i="6"/>
  <c r="G96" i="6"/>
  <c r="I96" i="6" s="1"/>
  <c r="F96" i="6"/>
  <c r="M95" i="6"/>
  <c r="N95" i="6" s="1"/>
  <c r="L95" i="6"/>
  <c r="H95" i="6"/>
  <c r="G95" i="6"/>
  <c r="I95" i="6" s="1"/>
  <c r="F95" i="6"/>
  <c r="M94" i="6"/>
  <c r="N94" i="6" s="1"/>
  <c r="L94" i="6"/>
  <c r="H94" i="6"/>
  <c r="G94" i="6"/>
  <c r="I94" i="6" s="1"/>
  <c r="F94" i="6"/>
  <c r="M93" i="6"/>
  <c r="N93" i="6" s="1"/>
  <c r="L93" i="6"/>
  <c r="H93" i="6"/>
  <c r="G93" i="6"/>
  <c r="I93" i="6" s="1"/>
  <c r="F93" i="6"/>
  <c r="M92" i="6"/>
  <c r="N92" i="6" s="1"/>
  <c r="L92" i="6"/>
  <c r="H92" i="6"/>
  <c r="G92" i="6"/>
  <c r="I92" i="6" s="1"/>
  <c r="F92" i="6"/>
  <c r="M91" i="6"/>
  <c r="N91" i="6" s="1"/>
  <c r="L91" i="6"/>
  <c r="H91" i="6"/>
  <c r="G91" i="6"/>
  <c r="I91" i="6" s="1"/>
  <c r="F91" i="6"/>
  <c r="M90" i="6"/>
  <c r="N90" i="6" s="1"/>
  <c r="L90" i="6"/>
  <c r="H90" i="6"/>
  <c r="G90" i="6"/>
  <c r="I90" i="6" s="1"/>
  <c r="F90" i="6"/>
  <c r="M89" i="6"/>
  <c r="N89" i="6" s="1"/>
  <c r="L89" i="6"/>
  <c r="H89" i="6"/>
  <c r="G89" i="6"/>
  <c r="I89" i="6" s="1"/>
  <c r="I118" i="6" s="1"/>
  <c r="F89" i="6"/>
  <c r="K86" i="6"/>
  <c r="F86" i="6"/>
  <c r="E86" i="6"/>
  <c r="D86" i="6"/>
  <c r="M84" i="6"/>
  <c r="L84" i="6"/>
  <c r="N84" i="6" s="1"/>
  <c r="I84" i="6"/>
  <c r="H84" i="6"/>
  <c r="G84" i="6"/>
  <c r="F84" i="6"/>
  <c r="M83" i="6"/>
  <c r="L83" i="6"/>
  <c r="N83" i="6" s="1"/>
  <c r="I83" i="6"/>
  <c r="H83" i="6"/>
  <c r="G83" i="6"/>
  <c r="F83" i="6"/>
  <c r="M82" i="6"/>
  <c r="L82" i="6"/>
  <c r="N82" i="6" s="1"/>
  <c r="I82" i="6"/>
  <c r="H82" i="6"/>
  <c r="G82" i="6"/>
  <c r="F82" i="6"/>
  <c r="M81" i="6"/>
  <c r="L81" i="6"/>
  <c r="N81" i="6" s="1"/>
  <c r="I81" i="6"/>
  <c r="H81" i="6"/>
  <c r="G81" i="6"/>
  <c r="F81" i="6"/>
  <c r="M80" i="6"/>
  <c r="L80" i="6"/>
  <c r="N80" i="6" s="1"/>
  <c r="I80" i="6"/>
  <c r="H80" i="6"/>
  <c r="G80" i="6"/>
  <c r="F80" i="6"/>
  <c r="M79" i="6"/>
  <c r="L79" i="6"/>
  <c r="N79" i="6" s="1"/>
  <c r="I79" i="6"/>
  <c r="H79" i="6"/>
  <c r="G79" i="6"/>
  <c r="F79" i="6"/>
  <c r="M78" i="6"/>
  <c r="L78" i="6"/>
  <c r="N78" i="6" s="1"/>
  <c r="I78" i="6"/>
  <c r="H78" i="6"/>
  <c r="G78" i="6"/>
  <c r="F78" i="6"/>
  <c r="M77" i="6"/>
  <c r="L77" i="6"/>
  <c r="N77" i="6" s="1"/>
  <c r="I77" i="6"/>
  <c r="H77" i="6"/>
  <c r="G77" i="6"/>
  <c r="F77" i="6"/>
  <c r="M76" i="6"/>
  <c r="L76" i="6"/>
  <c r="N76" i="6" s="1"/>
  <c r="I76" i="6"/>
  <c r="H76" i="6"/>
  <c r="G76" i="6"/>
  <c r="F76" i="6"/>
  <c r="M75" i="6"/>
  <c r="L75" i="6"/>
  <c r="N75" i="6" s="1"/>
  <c r="I75" i="6"/>
  <c r="H75" i="6"/>
  <c r="G75" i="6"/>
  <c r="F75" i="6"/>
  <c r="M74" i="6"/>
  <c r="L74" i="6"/>
  <c r="N74" i="6" s="1"/>
  <c r="I74" i="6"/>
  <c r="H74" i="6"/>
  <c r="G74" i="6"/>
  <c r="F74" i="6"/>
  <c r="M73" i="6"/>
  <c r="L73" i="6"/>
  <c r="N73" i="6" s="1"/>
  <c r="I73" i="6"/>
  <c r="H73" i="6"/>
  <c r="G73" i="6"/>
  <c r="F73" i="6"/>
  <c r="M72" i="6"/>
  <c r="L72" i="6"/>
  <c r="N72" i="6" s="1"/>
  <c r="I72" i="6"/>
  <c r="H72" i="6"/>
  <c r="G72" i="6"/>
  <c r="F72" i="6"/>
  <c r="M71" i="6"/>
  <c r="L71" i="6"/>
  <c r="N71" i="6" s="1"/>
  <c r="I71" i="6"/>
  <c r="H71" i="6"/>
  <c r="G71" i="6"/>
  <c r="F71" i="6"/>
  <c r="M70" i="6"/>
  <c r="L70" i="6"/>
  <c r="N70" i="6" s="1"/>
  <c r="I70" i="6"/>
  <c r="H70" i="6"/>
  <c r="G70" i="6"/>
  <c r="F70" i="6"/>
  <c r="M69" i="6"/>
  <c r="L69" i="6"/>
  <c r="N69" i="6" s="1"/>
  <c r="I69" i="6"/>
  <c r="H69" i="6"/>
  <c r="G69" i="6"/>
  <c r="F69" i="6"/>
  <c r="M68" i="6"/>
  <c r="L68" i="6"/>
  <c r="N68" i="6" s="1"/>
  <c r="I68" i="6"/>
  <c r="H68" i="6"/>
  <c r="G68" i="6"/>
  <c r="F68" i="6"/>
  <c r="M67" i="6"/>
  <c r="L67" i="6"/>
  <c r="N67" i="6" s="1"/>
  <c r="I67" i="6"/>
  <c r="H67" i="6"/>
  <c r="G67" i="6"/>
  <c r="F67" i="6"/>
  <c r="M66" i="6"/>
  <c r="L66" i="6"/>
  <c r="N66" i="6" s="1"/>
  <c r="I66" i="6"/>
  <c r="H66" i="6"/>
  <c r="G66" i="6"/>
  <c r="F66" i="6"/>
  <c r="M65" i="6"/>
  <c r="L65" i="6"/>
  <c r="N65" i="6" s="1"/>
  <c r="I65" i="6"/>
  <c r="H65" i="6"/>
  <c r="G65" i="6"/>
  <c r="F65" i="6"/>
  <c r="M64" i="6"/>
  <c r="L64" i="6"/>
  <c r="N64" i="6" s="1"/>
  <c r="I64" i="6"/>
  <c r="H64" i="6"/>
  <c r="G64" i="6"/>
  <c r="F64" i="6"/>
  <c r="M63" i="6"/>
  <c r="L63" i="6"/>
  <c r="N63" i="6" s="1"/>
  <c r="N86" i="6" s="1"/>
  <c r="I63" i="6"/>
  <c r="H63" i="6"/>
  <c r="G63" i="6"/>
  <c r="F63" i="6"/>
  <c r="K60" i="6"/>
  <c r="F60" i="6"/>
  <c r="E60" i="6"/>
  <c r="D60" i="6"/>
  <c r="M58" i="6"/>
  <c r="N58" i="6" s="1"/>
  <c r="L58" i="6"/>
  <c r="H58" i="6"/>
  <c r="G58" i="6"/>
  <c r="I58" i="6" s="1"/>
  <c r="F58" i="6"/>
  <c r="M57" i="6"/>
  <c r="N57" i="6" s="1"/>
  <c r="L57" i="6"/>
  <c r="H57" i="6"/>
  <c r="G57" i="6"/>
  <c r="I57" i="6" s="1"/>
  <c r="F57" i="6"/>
  <c r="M56" i="6"/>
  <c r="N56" i="6" s="1"/>
  <c r="L56" i="6"/>
  <c r="H56" i="6"/>
  <c r="G56" i="6"/>
  <c r="I56" i="6" s="1"/>
  <c r="F56" i="6"/>
  <c r="M55" i="6"/>
  <c r="N55" i="6" s="1"/>
  <c r="L55" i="6"/>
  <c r="H55" i="6"/>
  <c r="G55" i="6"/>
  <c r="I55" i="6" s="1"/>
  <c r="F55" i="6"/>
  <c r="M54" i="6"/>
  <c r="N54" i="6" s="1"/>
  <c r="L54" i="6"/>
  <c r="H54" i="6"/>
  <c r="G54" i="6"/>
  <c r="I54" i="6" s="1"/>
  <c r="F54" i="6"/>
  <c r="M53" i="6"/>
  <c r="N53" i="6" s="1"/>
  <c r="L53" i="6"/>
  <c r="H53" i="6"/>
  <c r="G53" i="6"/>
  <c r="I53" i="6" s="1"/>
  <c r="F53" i="6"/>
  <c r="M52" i="6"/>
  <c r="N52" i="6" s="1"/>
  <c r="L52" i="6"/>
  <c r="H52" i="6"/>
  <c r="G52" i="6"/>
  <c r="I52" i="6" s="1"/>
  <c r="F52" i="6"/>
  <c r="M51" i="6"/>
  <c r="N51" i="6" s="1"/>
  <c r="L51" i="6"/>
  <c r="H51" i="6"/>
  <c r="G51" i="6"/>
  <c r="I51" i="6" s="1"/>
  <c r="F51" i="6"/>
  <c r="M50" i="6"/>
  <c r="N50" i="6" s="1"/>
  <c r="L50" i="6"/>
  <c r="H50" i="6"/>
  <c r="G50" i="6"/>
  <c r="I50" i="6" s="1"/>
  <c r="F50" i="6"/>
  <c r="K47" i="6"/>
  <c r="F47" i="6"/>
  <c r="E47" i="6"/>
  <c r="D47" i="6"/>
  <c r="M45" i="6"/>
  <c r="L45" i="6"/>
  <c r="N45" i="6" s="1"/>
  <c r="I45" i="6"/>
  <c r="H45" i="6"/>
  <c r="G45" i="6"/>
  <c r="F45" i="6"/>
  <c r="M44" i="6"/>
  <c r="L44" i="6"/>
  <c r="N44" i="6" s="1"/>
  <c r="I44" i="6"/>
  <c r="H44" i="6"/>
  <c r="G44" i="6"/>
  <c r="F44" i="6"/>
  <c r="M43" i="6"/>
  <c r="L43" i="6"/>
  <c r="N43" i="6" s="1"/>
  <c r="I43" i="6"/>
  <c r="H43" i="6"/>
  <c r="G43" i="6"/>
  <c r="F43" i="6"/>
  <c r="M42" i="6"/>
  <c r="L42" i="6"/>
  <c r="N42" i="6" s="1"/>
  <c r="I42" i="6"/>
  <c r="H42" i="6"/>
  <c r="G42" i="6"/>
  <c r="F42" i="6"/>
  <c r="M41" i="6"/>
  <c r="L41" i="6"/>
  <c r="N41" i="6" s="1"/>
  <c r="I41" i="6"/>
  <c r="H41" i="6"/>
  <c r="G41" i="6"/>
  <c r="F41" i="6"/>
  <c r="M40" i="6"/>
  <c r="L40" i="6"/>
  <c r="N40" i="6" s="1"/>
  <c r="I40" i="6"/>
  <c r="H40" i="6"/>
  <c r="G40" i="6"/>
  <c r="F40" i="6"/>
  <c r="M39" i="6"/>
  <c r="L39" i="6"/>
  <c r="N39" i="6" s="1"/>
  <c r="I39" i="6"/>
  <c r="H39" i="6"/>
  <c r="G39" i="6"/>
  <c r="F39" i="6"/>
  <c r="M38" i="6"/>
  <c r="L38" i="6"/>
  <c r="N38" i="6" s="1"/>
  <c r="I38" i="6"/>
  <c r="H38" i="6"/>
  <c r="G38" i="6"/>
  <c r="F38" i="6"/>
  <c r="M37" i="6"/>
  <c r="L37" i="6"/>
  <c r="N37" i="6" s="1"/>
  <c r="I37" i="6"/>
  <c r="H37" i="6"/>
  <c r="G37" i="6"/>
  <c r="F37" i="6"/>
  <c r="M36" i="6"/>
  <c r="L36" i="6"/>
  <c r="N36" i="6" s="1"/>
  <c r="I36" i="6"/>
  <c r="H36" i="6"/>
  <c r="G36" i="6"/>
  <c r="F36" i="6"/>
  <c r="M35" i="6"/>
  <c r="L35" i="6"/>
  <c r="N35" i="6" s="1"/>
  <c r="I35" i="6"/>
  <c r="H35" i="6"/>
  <c r="G35" i="6"/>
  <c r="F35" i="6"/>
  <c r="M34" i="6"/>
  <c r="L34" i="6"/>
  <c r="N34" i="6" s="1"/>
  <c r="I34" i="6"/>
  <c r="H34" i="6"/>
  <c r="G34" i="6"/>
  <c r="F34" i="6"/>
  <c r="M33" i="6"/>
  <c r="L33" i="6"/>
  <c r="N33" i="6" s="1"/>
  <c r="I33" i="6"/>
  <c r="H33" i="6"/>
  <c r="G33" i="6"/>
  <c r="F33" i="6"/>
  <c r="M32" i="6"/>
  <c r="L32" i="6"/>
  <c r="N32" i="6" s="1"/>
  <c r="I32" i="6"/>
  <c r="H32" i="6"/>
  <c r="G32" i="6"/>
  <c r="F32" i="6"/>
  <c r="M31" i="6"/>
  <c r="L31" i="6"/>
  <c r="N31" i="6" s="1"/>
  <c r="I31" i="6"/>
  <c r="H31" i="6"/>
  <c r="G31" i="6"/>
  <c r="F31" i="6"/>
  <c r="M30" i="6"/>
  <c r="L30" i="6"/>
  <c r="N30" i="6" s="1"/>
  <c r="I30" i="6"/>
  <c r="H30" i="6"/>
  <c r="G30" i="6"/>
  <c r="F30" i="6"/>
  <c r="M29" i="6"/>
  <c r="L29" i="6"/>
  <c r="N29" i="6" s="1"/>
  <c r="I29" i="6"/>
  <c r="H29" i="6"/>
  <c r="G29" i="6"/>
  <c r="F29" i="6"/>
  <c r="K26" i="6"/>
  <c r="F26" i="6"/>
  <c r="E26" i="6"/>
  <c r="D26" i="6"/>
  <c r="M24" i="6"/>
  <c r="N24" i="6" s="1"/>
  <c r="L24" i="6"/>
  <c r="H24" i="6"/>
  <c r="G24" i="6"/>
  <c r="I24" i="6" s="1"/>
  <c r="F24" i="6"/>
  <c r="M23" i="6"/>
  <c r="N23" i="6" s="1"/>
  <c r="L23" i="6"/>
  <c r="H23" i="6"/>
  <c r="G23" i="6"/>
  <c r="I23" i="6" s="1"/>
  <c r="F23" i="6"/>
  <c r="M22" i="6"/>
  <c r="N22" i="6" s="1"/>
  <c r="L22" i="6"/>
  <c r="H22" i="6"/>
  <c r="G22" i="6"/>
  <c r="I22" i="6" s="1"/>
  <c r="I26" i="6" s="1"/>
  <c r="F22" i="6"/>
  <c r="K19" i="6"/>
  <c r="F19" i="6"/>
  <c r="E19" i="6"/>
  <c r="D19" i="6"/>
  <c r="A18" i="6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M17" i="6"/>
  <c r="L17" i="6"/>
  <c r="H17" i="6"/>
  <c r="G17" i="6"/>
  <c r="I17" i="6" s="1"/>
  <c r="F17" i="6"/>
  <c r="A17" i="6"/>
  <c r="M16" i="6"/>
  <c r="L16" i="6"/>
  <c r="N16" i="6" s="1"/>
  <c r="H16" i="6"/>
  <c r="F16" i="6"/>
  <c r="I16" i="6" s="1"/>
  <c r="A16" i="6"/>
  <c r="N8" i="6"/>
  <c r="A8" i="6"/>
  <c r="A6" i="6"/>
  <c r="A4" i="6"/>
  <c r="K268" i="5"/>
  <c r="D268" i="5"/>
  <c r="F264" i="5"/>
  <c r="K262" i="5"/>
  <c r="E262" i="5"/>
  <c r="D262" i="5"/>
  <c r="N260" i="5"/>
  <c r="F260" i="5"/>
  <c r="I260" i="5" s="1"/>
  <c r="N259" i="5"/>
  <c r="L259" i="5"/>
  <c r="M259" i="5"/>
  <c r="F259" i="5"/>
  <c r="I259" i="5" s="1"/>
  <c r="L258" i="5"/>
  <c r="F258" i="5"/>
  <c r="L257" i="5"/>
  <c r="F257" i="5"/>
  <c r="L256" i="5"/>
  <c r="F256" i="5"/>
  <c r="F255" i="5"/>
  <c r="F254" i="5"/>
  <c r="F253" i="5"/>
  <c r="F252" i="5"/>
  <c r="F251" i="5"/>
  <c r="F250" i="5"/>
  <c r="F249" i="5"/>
  <c r="L248" i="5"/>
  <c r="N248" i="5" s="1"/>
  <c r="M248" i="5"/>
  <c r="F248" i="5"/>
  <c r="I248" i="5" s="1"/>
  <c r="F247" i="5"/>
  <c r="L246" i="5"/>
  <c r="F246" i="5"/>
  <c r="F245" i="5"/>
  <c r="L244" i="5"/>
  <c r="M244" i="5"/>
  <c r="N244" i="5" s="1"/>
  <c r="F244" i="5"/>
  <c r="M243" i="5"/>
  <c r="N243" i="5" s="1"/>
  <c r="L243" i="5"/>
  <c r="F243" i="5"/>
  <c r="I243" i="5" s="1"/>
  <c r="L242" i="5"/>
  <c r="N242" i="5" s="1"/>
  <c r="M242" i="5"/>
  <c r="F242" i="5"/>
  <c r="I242" i="5" s="1"/>
  <c r="M241" i="5"/>
  <c r="L241" i="5"/>
  <c r="N241" i="5" s="1"/>
  <c r="I241" i="5"/>
  <c r="F241" i="5"/>
  <c r="F240" i="5"/>
  <c r="N239" i="5"/>
  <c r="F239" i="5"/>
  <c r="I239" i="5" s="1"/>
  <c r="N238" i="5"/>
  <c r="F238" i="5"/>
  <c r="I238" i="5" s="1"/>
  <c r="F237" i="5"/>
  <c r="L236" i="5"/>
  <c r="H236" i="5"/>
  <c r="M236" i="5" s="1"/>
  <c r="N236" i="5" s="1"/>
  <c r="F236" i="5"/>
  <c r="G235" i="5"/>
  <c r="L235" i="5" s="1"/>
  <c r="F235" i="5"/>
  <c r="G234" i="5"/>
  <c r="L234" i="5" s="1"/>
  <c r="F234" i="5"/>
  <c r="M233" i="5"/>
  <c r="N233" i="5" s="1"/>
  <c r="L233" i="5"/>
  <c r="F233" i="5"/>
  <c r="I233" i="5" s="1"/>
  <c r="L232" i="5"/>
  <c r="H264" i="5"/>
  <c r="M264" i="5" s="1"/>
  <c r="F232" i="5"/>
  <c r="F262" i="5" s="1"/>
  <c r="F227" i="5"/>
  <c r="K225" i="5"/>
  <c r="E225" i="5"/>
  <c r="D225" i="5"/>
  <c r="M223" i="5"/>
  <c r="N223" i="5" s="1"/>
  <c r="F223" i="5"/>
  <c r="I223" i="5" s="1"/>
  <c r="M222" i="5"/>
  <c r="N222" i="5" s="1"/>
  <c r="F222" i="5"/>
  <c r="M221" i="5"/>
  <c r="N221" i="5" s="1"/>
  <c r="F221" i="5"/>
  <c r="I221" i="5" s="1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L194" i="5"/>
  <c r="F194" i="5"/>
  <c r="I194" i="5" s="1"/>
  <c r="F193" i="5"/>
  <c r="F192" i="5"/>
  <c r="F191" i="5"/>
  <c r="F190" i="5"/>
  <c r="H190" i="5"/>
  <c r="F189" i="5"/>
  <c r="I189" i="5" s="1"/>
  <c r="M188" i="5"/>
  <c r="L188" i="5"/>
  <c r="N188" i="5" s="1"/>
  <c r="H188" i="5"/>
  <c r="G188" i="5"/>
  <c r="F188" i="5"/>
  <c r="I188" i="5" s="1"/>
  <c r="M187" i="5"/>
  <c r="L187" i="5"/>
  <c r="N187" i="5" s="1"/>
  <c r="H194" i="5"/>
  <c r="M194" i="5" s="1"/>
  <c r="N194" i="5" s="1"/>
  <c r="F187" i="5"/>
  <c r="I187" i="5" s="1"/>
  <c r="M186" i="5"/>
  <c r="L186" i="5"/>
  <c r="N186" i="5" s="1"/>
  <c r="I186" i="5"/>
  <c r="H218" i="5"/>
  <c r="M218" i="5" s="1"/>
  <c r="G214" i="5"/>
  <c r="F186" i="5"/>
  <c r="F225" i="5" s="1"/>
  <c r="L181" i="5"/>
  <c r="G181" i="5"/>
  <c r="F181" i="5"/>
  <c r="K177" i="5"/>
  <c r="E177" i="5"/>
  <c r="D177" i="5"/>
  <c r="G175" i="5"/>
  <c r="L175" i="5" s="1"/>
  <c r="F175" i="5"/>
  <c r="G174" i="5"/>
  <c r="L174" i="5" s="1"/>
  <c r="F174" i="5"/>
  <c r="L173" i="5"/>
  <c r="G173" i="5"/>
  <c r="F173" i="5"/>
  <c r="L172" i="5"/>
  <c r="G172" i="5"/>
  <c r="F172" i="5"/>
  <c r="L171" i="5"/>
  <c r="G171" i="5"/>
  <c r="F171" i="5"/>
  <c r="L170" i="5"/>
  <c r="G170" i="5"/>
  <c r="F170" i="5"/>
  <c r="L169" i="5"/>
  <c r="G169" i="5"/>
  <c r="F169" i="5"/>
  <c r="L168" i="5"/>
  <c r="G168" i="5"/>
  <c r="F168" i="5"/>
  <c r="L167" i="5"/>
  <c r="G167" i="5"/>
  <c r="F167" i="5"/>
  <c r="L166" i="5"/>
  <c r="G166" i="5"/>
  <c r="F166" i="5"/>
  <c r="L165" i="5"/>
  <c r="G165" i="5"/>
  <c r="F165" i="5"/>
  <c r="L164" i="5"/>
  <c r="G164" i="5"/>
  <c r="F164" i="5"/>
  <c r="L163" i="5"/>
  <c r="G163" i="5"/>
  <c r="F163" i="5"/>
  <c r="L162" i="5"/>
  <c r="G162" i="5"/>
  <c r="F162" i="5"/>
  <c r="L161" i="5"/>
  <c r="G161" i="5"/>
  <c r="F161" i="5"/>
  <c r="L160" i="5"/>
  <c r="G160" i="5"/>
  <c r="F160" i="5"/>
  <c r="L159" i="5"/>
  <c r="G159" i="5"/>
  <c r="F159" i="5"/>
  <c r="L158" i="5"/>
  <c r="G158" i="5"/>
  <c r="F158" i="5"/>
  <c r="L157" i="5"/>
  <c r="G157" i="5"/>
  <c r="F157" i="5"/>
  <c r="L156" i="5"/>
  <c r="G156" i="5"/>
  <c r="F156" i="5"/>
  <c r="L155" i="5"/>
  <c r="G155" i="5"/>
  <c r="F155" i="5"/>
  <c r="F177" i="5" s="1"/>
  <c r="K152" i="5"/>
  <c r="E152" i="5"/>
  <c r="D152" i="5"/>
  <c r="G150" i="5"/>
  <c r="L150" i="5" s="1"/>
  <c r="N150" i="5" s="1"/>
  <c r="F150" i="5"/>
  <c r="G149" i="5"/>
  <c r="L149" i="5" s="1"/>
  <c r="F149" i="5"/>
  <c r="G148" i="5"/>
  <c r="L148" i="5" s="1"/>
  <c r="F148" i="5"/>
  <c r="G147" i="5"/>
  <c r="L147" i="5" s="1"/>
  <c r="F147" i="5"/>
  <c r="G146" i="5"/>
  <c r="L146" i="5" s="1"/>
  <c r="F146" i="5"/>
  <c r="G145" i="5"/>
  <c r="L145" i="5" s="1"/>
  <c r="F145" i="5"/>
  <c r="G144" i="5"/>
  <c r="L144" i="5" s="1"/>
  <c r="F144" i="5"/>
  <c r="G143" i="5"/>
  <c r="L143" i="5" s="1"/>
  <c r="F143" i="5"/>
  <c r="G142" i="5"/>
  <c r="L142" i="5" s="1"/>
  <c r="F142" i="5"/>
  <c r="G141" i="5"/>
  <c r="L141" i="5" s="1"/>
  <c r="F141" i="5"/>
  <c r="G140" i="5"/>
  <c r="L140" i="5" s="1"/>
  <c r="F140" i="5"/>
  <c r="G139" i="5"/>
  <c r="L139" i="5" s="1"/>
  <c r="F139" i="5"/>
  <c r="G138" i="5"/>
  <c r="L138" i="5" s="1"/>
  <c r="F138" i="5"/>
  <c r="G137" i="5"/>
  <c r="L137" i="5" s="1"/>
  <c r="F137" i="5"/>
  <c r="G136" i="5"/>
  <c r="L136" i="5" s="1"/>
  <c r="F136" i="5"/>
  <c r="G135" i="5"/>
  <c r="L135" i="5" s="1"/>
  <c r="F135" i="5"/>
  <c r="G134" i="5"/>
  <c r="L134" i="5" s="1"/>
  <c r="F134" i="5"/>
  <c r="G133" i="5"/>
  <c r="L133" i="5" s="1"/>
  <c r="F133" i="5"/>
  <c r="G132" i="5"/>
  <c r="L132" i="5" s="1"/>
  <c r="F132" i="5"/>
  <c r="G131" i="5"/>
  <c r="L131" i="5" s="1"/>
  <c r="F131" i="5"/>
  <c r="G130" i="5"/>
  <c r="L130" i="5" s="1"/>
  <c r="F130" i="5"/>
  <c r="F152" i="5" s="1"/>
  <c r="K127" i="5"/>
  <c r="K179" i="5" s="1"/>
  <c r="E127" i="5"/>
  <c r="E179" i="5" s="1"/>
  <c r="D127" i="5"/>
  <c r="D179" i="5" s="1"/>
  <c r="L125" i="5"/>
  <c r="G125" i="5"/>
  <c r="F125" i="5"/>
  <c r="L124" i="5"/>
  <c r="H150" i="5"/>
  <c r="M150" i="5" s="1"/>
  <c r="G124" i="5"/>
  <c r="F124" i="5"/>
  <c r="F127" i="5" s="1"/>
  <c r="M119" i="5"/>
  <c r="L119" i="5"/>
  <c r="N119" i="5" s="1"/>
  <c r="H119" i="5"/>
  <c r="G119" i="5"/>
  <c r="F119" i="5"/>
  <c r="I119" i="5" s="1"/>
  <c r="K115" i="5"/>
  <c r="E115" i="5"/>
  <c r="D115" i="5"/>
  <c r="M113" i="5"/>
  <c r="N113" i="5" s="1"/>
  <c r="L113" i="5"/>
  <c r="H113" i="5"/>
  <c r="G113" i="5"/>
  <c r="F113" i="5"/>
  <c r="I113" i="5" s="1"/>
  <c r="M112" i="5"/>
  <c r="N112" i="5" s="1"/>
  <c r="L112" i="5"/>
  <c r="H112" i="5"/>
  <c r="G112" i="5"/>
  <c r="F112" i="5"/>
  <c r="I112" i="5" s="1"/>
  <c r="M111" i="5"/>
  <c r="L111" i="5"/>
  <c r="N111" i="5" s="1"/>
  <c r="H111" i="5"/>
  <c r="G111" i="5"/>
  <c r="F111" i="5"/>
  <c r="I111" i="5" s="1"/>
  <c r="M110" i="5"/>
  <c r="L110" i="5"/>
  <c r="N110" i="5" s="1"/>
  <c r="H110" i="5"/>
  <c r="G110" i="5"/>
  <c r="F110" i="5"/>
  <c r="I110" i="5" s="1"/>
  <c r="M109" i="5"/>
  <c r="L109" i="5"/>
  <c r="N109" i="5" s="1"/>
  <c r="H109" i="5"/>
  <c r="G109" i="5"/>
  <c r="F109" i="5"/>
  <c r="I109" i="5" s="1"/>
  <c r="M108" i="5"/>
  <c r="L108" i="5"/>
  <c r="N108" i="5" s="1"/>
  <c r="H108" i="5"/>
  <c r="G108" i="5"/>
  <c r="F108" i="5"/>
  <c r="I108" i="5" s="1"/>
  <c r="M107" i="5"/>
  <c r="L107" i="5"/>
  <c r="N107" i="5" s="1"/>
  <c r="H107" i="5"/>
  <c r="G107" i="5"/>
  <c r="F107" i="5"/>
  <c r="I107" i="5" s="1"/>
  <c r="M106" i="5"/>
  <c r="L106" i="5"/>
  <c r="N106" i="5" s="1"/>
  <c r="H106" i="5"/>
  <c r="G106" i="5"/>
  <c r="F106" i="5"/>
  <c r="I106" i="5" s="1"/>
  <c r="M105" i="5"/>
  <c r="L105" i="5"/>
  <c r="N105" i="5" s="1"/>
  <c r="H105" i="5"/>
  <c r="G105" i="5"/>
  <c r="F105" i="5"/>
  <c r="I105" i="5" s="1"/>
  <c r="M104" i="5"/>
  <c r="L104" i="5"/>
  <c r="N104" i="5" s="1"/>
  <c r="H104" i="5"/>
  <c r="G104" i="5"/>
  <c r="F104" i="5"/>
  <c r="I104" i="5" s="1"/>
  <c r="M103" i="5"/>
  <c r="L103" i="5"/>
  <c r="N103" i="5" s="1"/>
  <c r="H103" i="5"/>
  <c r="G103" i="5"/>
  <c r="F103" i="5"/>
  <c r="I103" i="5" s="1"/>
  <c r="M102" i="5"/>
  <c r="L102" i="5"/>
  <c r="N102" i="5" s="1"/>
  <c r="H102" i="5"/>
  <c r="G102" i="5"/>
  <c r="F102" i="5"/>
  <c r="I102" i="5" s="1"/>
  <c r="M101" i="5"/>
  <c r="L101" i="5"/>
  <c r="N101" i="5" s="1"/>
  <c r="H101" i="5"/>
  <c r="G101" i="5"/>
  <c r="F101" i="5"/>
  <c r="I101" i="5" s="1"/>
  <c r="M100" i="5"/>
  <c r="L100" i="5"/>
  <c r="N100" i="5" s="1"/>
  <c r="H100" i="5"/>
  <c r="G100" i="5"/>
  <c r="F100" i="5"/>
  <c r="I100" i="5" s="1"/>
  <c r="M99" i="5"/>
  <c r="L99" i="5"/>
  <c r="N99" i="5" s="1"/>
  <c r="H99" i="5"/>
  <c r="G99" i="5"/>
  <c r="F99" i="5"/>
  <c r="I99" i="5" s="1"/>
  <c r="M98" i="5"/>
  <c r="L98" i="5"/>
  <c r="N98" i="5" s="1"/>
  <c r="H98" i="5"/>
  <c r="G98" i="5"/>
  <c r="F98" i="5"/>
  <c r="I98" i="5" s="1"/>
  <c r="M97" i="5"/>
  <c r="L97" i="5"/>
  <c r="N97" i="5" s="1"/>
  <c r="H97" i="5"/>
  <c r="G97" i="5"/>
  <c r="F97" i="5"/>
  <c r="I97" i="5" s="1"/>
  <c r="M96" i="5"/>
  <c r="L96" i="5"/>
  <c r="N96" i="5" s="1"/>
  <c r="H96" i="5"/>
  <c r="G96" i="5"/>
  <c r="F96" i="5"/>
  <c r="I96" i="5" s="1"/>
  <c r="M95" i="5"/>
  <c r="L95" i="5"/>
  <c r="N95" i="5" s="1"/>
  <c r="H95" i="5"/>
  <c r="G95" i="5"/>
  <c r="F95" i="5"/>
  <c r="I95" i="5" s="1"/>
  <c r="M94" i="5"/>
  <c r="L94" i="5"/>
  <c r="N94" i="5" s="1"/>
  <c r="H94" i="5"/>
  <c r="G94" i="5"/>
  <c r="F94" i="5"/>
  <c r="I94" i="5" s="1"/>
  <c r="M93" i="5"/>
  <c r="L93" i="5"/>
  <c r="N93" i="5" s="1"/>
  <c r="H93" i="5"/>
  <c r="G93" i="5"/>
  <c r="F93" i="5"/>
  <c r="I93" i="5" s="1"/>
  <c r="M92" i="5"/>
  <c r="L92" i="5"/>
  <c r="N92" i="5" s="1"/>
  <c r="H92" i="5"/>
  <c r="G92" i="5"/>
  <c r="F92" i="5"/>
  <c r="I92" i="5" s="1"/>
  <c r="M91" i="5"/>
  <c r="L91" i="5"/>
  <c r="N91" i="5" s="1"/>
  <c r="H91" i="5"/>
  <c r="G91" i="5"/>
  <c r="F91" i="5"/>
  <c r="I91" i="5" s="1"/>
  <c r="M90" i="5"/>
  <c r="L90" i="5"/>
  <c r="N90" i="5" s="1"/>
  <c r="H90" i="5"/>
  <c r="G90" i="5"/>
  <c r="F90" i="5"/>
  <c r="I90" i="5" s="1"/>
  <c r="M89" i="5"/>
  <c r="L89" i="5"/>
  <c r="N89" i="5" s="1"/>
  <c r="H89" i="5"/>
  <c r="G89" i="5"/>
  <c r="F89" i="5"/>
  <c r="F115" i="5" s="1"/>
  <c r="K86" i="5"/>
  <c r="E86" i="5"/>
  <c r="D86" i="5"/>
  <c r="N84" i="5"/>
  <c r="M84" i="5"/>
  <c r="L84" i="5"/>
  <c r="H84" i="5"/>
  <c r="G84" i="5"/>
  <c r="F84" i="5"/>
  <c r="I84" i="5" s="1"/>
  <c r="N83" i="5"/>
  <c r="M83" i="5"/>
  <c r="L83" i="5"/>
  <c r="H83" i="5"/>
  <c r="G83" i="5"/>
  <c r="F83" i="5"/>
  <c r="I83" i="5" s="1"/>
  <c r="N82" i="5"/>
  <c r="M82" i="5"/>
  <c r="L82" i="5"/>
  <c r="H82" i="5"/>
  <c r="G82" i="5"/>
  <c r="F82" i="5"/>
  <c r="I82" i="5" s="1"/>
  <c r="N81" i="5"/>
  <c r="M81" i="5"/>
  <c r="L81" i="5"/>
  <c r="H81" i="5"/>
  <c r="G81" i="5"/>
  <c r="F81" i="5"/>
  <c r="I81" i="5" s="1"/>
  <c r="N80" i="5"/>
  <c r="M80" i="5"/>
  <c r="L80" i="5"/>
  <c r="H80" i="5"/>
  <c r="G80" i="5"/>
  <c r="F80" i="5"/>
  <c r="I80" i="5" s="1"/>
  <c r="N79" i="5"/>
  <c r="M79" i="5"/>
  <c r="L79" i="5"/>
  <c r="H79" i="5"/>
  <c r="G79" i="5"/>
  <c r="F79" i="5"/>
  <c r="I79" i="5" s="1"/>
  <c r="N78" i="5"/>
  <c r="M78" i="5"/>
  <c r="L78" i="5"/>
  <c r="H78" i="5"/>
  <c r="G78" i="5"/>
  <c r="F78" i="5"/>
  <c r="I78" i="5" s="1"/>
  <c r="N77" i="5"/>
  <c r="M77" i="5"/>
  <c r="L77" i="5"/>
  <c r="H77" i="5"/>
  <c r="G77" i="5"/>
  <c r="F77" i="5"/>
  <c r="I77" i="5" s="1"/>
  <c r="N76" i="5"/>
  <c r="M76" i="5"/>
  <c r="L76" i="5"/>
  <c r="H76" i="5"/>
  <c r="G76" i="5"/>
  <c r="F76" i="5"/>
  <c r="I76" i="5" s="1"/>
  <c r="N75" i="5"/>
  <c r="M75" i="5"/>
  <c r="L75" i="5"/>
  <c r="H75" i="5"/>
  <c r="G75" i="5"/>
  <c r="F75" i="5"/>
  <c r="I75" i="5" s="1"/>
  <c r="N74" i="5"/>
  <c r="M74" i="5"/>
  <c r="L74" i="5"/>
  <c r="H74" i="5"/>
  <c r="G74" i="5"/>
  <c r="F74" i="5"/>
  <c r="I74" i="5" s="1"/>
  <c r="N73" i="5"/>
  <c r="M73" i="5"/>
  <c r="L73" i="5"/>
  <c r="H73" i="5"/>
  <c r="G73" i="5"/>
  <c r="F73" i="5"/>
  <c r="I73" i="5" s="1"/>
  <c r="N72" i="5"/>
  <c r="M72" i="5"/>
  <c r="L72" i="5"/>
  <c r="H72" i="5"/>
  <c r="G72" i="5"/>
  <c r="F72" i="5"/>
  <c r="I72" i="5" s="1"/>
  <c r="N71" i="5"/>
  <c r="M71" i="5"/>
  <c r="L71" i="5"/>
  <c r="H71" i="5"/>
  <c r="G71" i="5"/>
  <c r="F71" i="5"/>
  <c r="I71" i="5" s="1"/>
  <c r="N70" i="5"/>
  <c r="M70" i="5"/>
  <c r="L70" i="5"/>
  <c r="H70" i="5"/>
  <c r="G70" i="5"/>
  <c r="F70" i="5"/>
  <c r="I70" i="5" s="1"/>
  <c r="N69" i="5"/>
  <c r="M69" i="5"/>
  <c r="L69" i="5"/>
  <c r="H69" i="5"/>
  <c r="G69" i="5"/>
  <c r="F69" i="5"/>
  <c r="I69" i="5" s="1"/>
  <c r="N68" i="5"/>
  <c r="M68" i="5"/>
  <c r="L68" i="5"/>
  <c r="H68" i="5"/>
  <c r="G68" i="5"/>
  <c r="F68" i="5"/>
  <c r="I68" i="5" s="1"/>
  <c r="N67" i="5"/>
  <c r="M67" i="5"/>
  <c r="L67" i="5"/>
  <c r="H67" i="5"/>
  <c r="G67" i="5"/>
  <c r="F67" i="5"/>
  <c r="I67" i="5" s="1"/>
  <c r="N66" i="5"/>
  <c r="M66" i="5"/>
  <c r="L66" i="5"/>
  <c r="H66" i="5"/>
  <c r="G66" i="5"/>
  <c r="F66" i="5"/>
  <c r="I66" i="5" s="1"/>
  <c r="N65" i="5"/>
  <c r="M65" i="5"/>
  <c r="L65" i="5"/>
  <c r="H65" i="5"/>
  <c r="G65" i="5"/>
  <c r="F65" i="5"/>
  <c r="I65" i="5" s="1"/>
  <c r="N64" i="5"/>
  <c r="M64" i="5"/>
  <c r="L64" i="5"/>
  <c r="H64" i="5"/>
  <c r="G64" i="5"/>
  <c r="F64" i="5"/>
  <c r="I64" i="5" s="1"/>
  <c r="N63" i="5"/>
  <c r="N86" i="5" s="1"/>
  <c r="M63" i="5"/>
  <c r="L63" i="5"/>
  <c r="H63" i="5"/>
  <c r="G63" i="5"/>
  <c r="F63" i="5"/>
  <c r="F86" i="5" s="1"/>
  <c r="K60" i="5"/>
  <c r="E60" i="5"/>
  <c r="D60" i="5"/>
  <c r="M58" i="5"/>
  <c r="L58" i="5"/>
  <c r="N58" i="5" s="1"/>
  <c r="H58" i="5"/>
  <c r="G58" i="5"/>
  <c r="F58" i="5"/>
  <c r="I58" i="5" s="1"/>
  <c r="M57" i="5"/>
  <c r="L57" i="5"/>
  <c r="N57" i="5" s="1"/>
  <c r="H57" i="5"/>
  <c r="G57" i="5"/>
  <c r="F57" i="5"/>
  <c r="I57" i="5" s="1"/>
  <c r="M56" i="5"/>
  <c r="L56" i="5"/>
  <c r="N56" i="5" s="1"/>
  <c r="H56" i="5"/>
  <c r="G56" i="5"/>
  <c r="F56" i="5"/>
  <c r="I56" i="5" s="1"/>
  <c r="M55" i="5"/>
  <c r="L55" i="5"/>
  <c r="N55" i="5" s="1"/>
  <c r="H55" i="5"/>
  <c r="G55" i="5"/>
  <c r="F55" i="5"/>
  <c r="I55" i="5" s="1"/>
  <c r="M54" i="5"/>
  <c r="L54" i="5"/>
  <c r="N54" i="5" s="1"/>
  <c r="H54" i="5"/>
  <c r="G54" i="5"/>
  <c r="F54" i="5"/>
  <c r="I54" i="5" s="1"/>
  <c r="M53" i="5"/>
  <c r="L53" i="5"/>
  <c r="N53" i="5" s="1"/>
  <c r="H53" i="5"/>
  <c r="G53" i="5"/>
  <c r="F53" i="5"/>
  <c r="I53" i="5" s="1"/>
  <c r="M52" i="5"/>
  <c r="L52" i="5"/>
  <c r="N52" i="5" s="1"/>
  <c r="H52" i="5"/>
  <c r="G52" i="5"/>
  <c r="F52" i="5"/>
  <c r="I52" i="5" s="1"/>
  <c r="M51" i="5"/>
  <c r="L51" i="5"/>
  <c r="N51" i="5" s="1"/>
  <c r="H51" i="5"/>
  <c r="G51" i="5"/>
  <c r="F51" i="5"/>
  <c r="I51" i="5" s="1"/>
  <c r="M50" i="5"/>
  <c r="L50" i="5"/>
  <c r="N50" i="5" s="1"/>
  <c r="N60" i="5" s="1"/>
  <c r="H50" i="5"/>
  <c r="G50" i="5"/>
  <c r="F50" i="5"/>
  <c r="F60" i="5" s="1"/>
  <c r="K47" i="5"/>
  <c r="E47" i="5"/>
  <c r="D47" i="5"/>
  <c r="N45" i="5"/>
  <c r="M45" i="5"/>
  <c r="L45" i="5"/>
  <c r="H45" i="5"/>
  <c r="G45" i="5"/>
  <c r="F45" i="5"/>
  <c r="I45" i="5" s="1"/>
  <c r="N44" i="5"/>
  <c r="M44" i="5"/>
  <c r="L44" i="5"/>
  <c r="H44" i="5"/>
  <c r="G44" i="5"/>
  <c r="F44" i="5"/>
  <c r="I44" i="5" s="1"/>
  <c r="N43" i="5"/>
  <c r="M43" i="5"/>
  <c r="L43" i="5"/>
  <c r="H43" i="5"/>
  <c r="G43" i="5"/>
  <c r="F43" i="5"/>
  <c r="I43" i="5" s="1"/>
  <c r="N42" i="5"/>
  <c r="M42" i="5"/>
  <c r="L42" i="5"/>
  <c r="H42" i="5"/>
  <c r="G42" i="5"/>
  <c r="F42" i="5"/>
  <c r="I42" i="5" s="1"/>
  <c r="N41" i="5"/>
  <c r="M41" i="5"/>
  <c r="L41" i="5"/>
  <c r="H41" i="5"/>
  <c r="G41" i="5"/>
  <c r="F41" i="5"/>
  <c r="I41" i="5" s="1"/>
  <c r="N40" i="5"/>
  <c r="M40" i="5"/>
  <c r="L40" i="5"/>
  <c r="H40" i="5"/>
  <c r="G40" i="5"/>
  <c r="F40" i="5"/>
  <c r="I40" i="5" s="1"/>
  <c r="N39" i="5"/>
  <c r="M39" i="5"/>
  <c r="L39" i="5"/>
  <c r="H39" i="5"/>
  <c r="G39" i="5"/>
  <c r="F39" i="5"/>
  <c r="I39" i="5" s="1"/>
  <c r="N38" i="5"/>
  <c r="M38" i="5"/>
  <c r="L38" i="5"/>
  <c r="H38" i="5"/>
  <c r="G38" i="5"/>
  <c r="F38" i="5"/>
  <c r="I38" i="5" s="1"/>
  <c r="N37" i="5"/>
  <c r="M37" i="5"/>
  <c r="L37" i="5"/>
  <c r="H37" i="5"/>
  <c r="G37" i="5"/>
  <c r="F37" i="5"/>
  <c r="I37" i="5" s="1"/>
  <c r="N36" i="5"/>
  <c r="M36" i="5"/>
  <c r="L36" i="5"/>
  <c r="H36" i="5"/>
  <c r="G36" i="5"/>
  <c r="F36" i="5"/>
  <c r="I36" i="5" s="1"/>
  <c r="N35" i="5"/>
  <c r="M35" i="5"/>
  <c r="L35" i="5"/>
  <c r="H35" i="5"/>
  <c r="G35" i="5"/>
  <c r="F35" i="5"/>
  <c r="I35" i="5" s="1"/>
  <c r="N34" i="5"/>
  <c r="M34" i="5"/>
  <c r="L34" i="5"/>
  <c r="H34" i="5"/>
  <c r="G34" i="5"/>
  <c r="F34" i="5"/>
  <c r="I34" i="5" s="1"/>
  <c r="N33" i="5"/>
  <c r="M33" i="5"/>
  <c r="L33" i="5"/>
  <c r="H33" i="5"/>
  <c r="G33" i="5"/>
  <c r="F33" i="5"/>
  <c r="I33" i="5" s="1"/>
  <c r="N32" i="5"/>
  <c r="M32" i="5"/>
  <c r="L32" i="5"/>
  <c r="H32" i="5"/>
  <c r="G32" i="5"/>
  <c r="F32" i="5"/>
  <c r="I32" i="5" s="1"/>
  <c r="N31" i="5"/>
  <c r="M31" i="5"/>
  <c r="L31" i="5"/>
  <c r="H31" i="5"/>
  <c r="G31" i="5"/>
  <c r="F31" i="5"/>
  <c r="I31" i="5" s="1"/>
  <c r="N30" i="5"/>
  <c r="M30" i="5"/>
  <c r="L30" i="5"/>
  <c r="H30" i="5"/>
  <c r="G30" i="5"/>
  <c r="F30" i="5"/>
  <c r="I30" i="5" s="1"/>
  <c r="N29" i="5"/>
  <c r="N47" i="5" s="1"/>
  <c r="M29" i="5"/>
  <c r="L29" i="5"/>
  <c r="H29" i="5"/>
  <c r="G29" i="5"/>
  <c r="F29" i="5"/>
  <c r="F47" i="5" s="1"/>
  <c r="K26" i="5"/>
  <c r="E26" i="5"/>
  <c r="D26" i="5"/>
  <c r="M24" i="5"/>
  <c r="L24" i="5"/>
  <c r="N24" i="5" s="1"/>
  <c r="H24" i="5"/>
  <c r="G24" i="5"/>
  <c r="F24" i="5"/>
  <c r="I24" i="5" s="1"/>
  <c r="M23" i="5"/>
  <c r="L23" i="5"/>
  <c r="N23" i="5" s="1"/>
  <c r="H23" i="5"/>
  <c r="G23" i="5"/>
  <c r="F23" i="5"/>
  <c r="I23" i="5" s="1"/>
  <c r="M22" i="5"/>
  <c r="L22" i="5"/>
  <c r="N22" i="5" s="1"/>
  <c r="H22" i="5"/>
  <c r="G22" i="5"/>
  <c r="F22" i="5"/>
  <c r="F26" i="5" s="1"/>
  <c r="K19" i="5"/>
  <c r="K117" i="5" s="1"/>
  <c r="E19" i="5"/>
  <c r="E117" i="5" s="1"/>
  <c r="D19" i="5"/>
  <c r="D117" i="5" s="1"/>
  <c r="N17" i="5"/>
  <c r="M17" i="5"/>
  <c r="L17" i="5"/>
  <c r="H17" i="5"/>
  <c r="G17" i="5"/>
  <c r="F17" i="5"/>
  <c r="F19" i="5" s="1"/>
  <c r="N16" i="5"/>
  <c r="N19" i="5" s="1"/>
  <c r="M16" i="5"/>
  <c r="L16" i="5"/>
  <c r="H16" i="5"/>
  <c r="I16" i="5" s="1"/>
  <c r="F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N8" i="5"/>
  <c r="A8" i="5"/>
  <c r="A6" i="5"/>
  <c r="A4" i="5"/>
  <c r="K268" i="4"/>
  <c r="D268" i="4"/>
  <c r="F264" i="4"/>
  <c r="K262" i="4"/>
  <c r="E262" i="4"/>
  <c r="D262" i="4"/>
  <c r="F260" i="4"/>
  <c r="L259" i="4"/>
  <c r="F259" i="4"/>
  <c r="L258" i="4"/>
  <c r="F258" i="4"/>
  <c r="L257" i="4"/>
  <c r="F257" i="4"/>
  <c r="L256" i="4"/>
  <c r="F256" i="4"/>
  <c r="F255" i="4"/>
  <c r="F254" i="4"/>
  <c r="F253" i="4"/>
  <c r="F252" i="4"/>
  <c r="F251" i="4"/>
  <c r="F250" i="4"/>
  <c r="F249" i="4"/>
  <c r="L248" i="4"/>
  <c r="F248" i="4"/>
  <c r="F247" i="4"/>
  <c r="L246" i="4"/>
  <c r="F246" i="4"/>
  <c r="F245" i="4"/>
  <c r="L244" i="4"/>
  <c r="F244" i="4"/>
  <c r="L243" i="4"/>
  <c r="F243" i="4"/>
  <c r="L242" i="4"/>
  <c r="F242" i="4"/>
  <c r="L241" i="4"/>
  <c r="F241" i="4"/>
  <c r="F240" i="4"/>
  <c r="H239" i="4"/>
  <c r="M239" i="4" s="1"/>
  <c r="F239" i="4"/>
  <c r="H238" i="4"/>
  <c r="M238" i="4" s="1"/>
  <c r="F238" i="4"/>
  <c r="F237" i="4"/>
  <c r="L236" i="4"/>
  <c r="F236" i="4"/>
  <c r="F235" i="4"/>
  <c r="H234" i="4"/>
  <c r="M234" i="4" s="1"/>
  <c r="F234" i="4"/>
  <c r="L233" i="4"/>
  <c r="H244" i="4"/>
  <c r="F233" i="4"/>
  <c r="M232" i="4"/>
  <c r="L232" i="4"/>
  <c r="N232" i="4" s="1"/>
  <c r="H240" i="4"/>
  <c r="M240" i="4" s="1"/>
  <c r="F232" i="4"/>
  <c r="F227" i="4"/>
  <c r="K225" i="4"/>
  <c r="E225" i="4"/>
  <c r="D225" i="4"/>
  <c r="M223" i="4"/>
  <c r="N223" i="4" s="1"/>
  <c r="F223" i="4"/>
  <c r="I223" i="4" s="1"/>
  <c r="M222" i="4"/>
  <c r="N222" i="4" s="1"/>
  <c r="F222" i="4"/>
  <c r="M221" i="4"/>
  <c r="N221" i="4" s="1"/>
  <c r="F221" i="4"/>
  <c r="I221" i="4" s="1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I195" i="4"/>
  <c r="H217" i="4"/>
  <c r="F195" i="4"/>
  <c r="L194" i="4"/>
  <c r="H194" i="4"/>
  <c r="M194" i="4" s="1"/>
  <c r="N194" i="4" s="1"/>
  <c r="F194" i="4"/>
  <c r="I194" i="4" s="1"/>
  <c r="F193" i="4"/>
  <c r="F192" i="4"/>
  <c r="F191" i="4"/>
  <c r="F190" i="4"/>
  <c r="M189" i="4"/>
  <c r="H190" i="4"/>
  <c r="M190" i="4" s="1"/>
  <c r="G189" i="4"/>
  <c r="L189" i="4" s="1"/>
  <c r="N189" i="4" s="1"/>
  <c r="F189" i="4"/>
  <c r="I189" i="4" s="1"/>
  <c r="G188" i="4"/>
  <c r="L188" i="4" s="1"/>
  <c r="F188" i="4"/>
  <c r="M187" i="4"/>
  <c r="L187" i="4"/>
  <c r="N187" i="4" s="1"/>
  <c r="F187" i="4"/>
  <c r="I187" i="4" s="1"/>
  <c r="M186" i="4"/>
  <c r="L186" i="4"/>
  <c r="N186" i="4" s="1"/>
  <c r="H188" i="4"/>
  <c r="F186" i="4"/>
  <c r="I186" i="4" s="1"/>
  <c r="L181" i="4"/>
  <c r="G181" i="4"/>
  <c r="F181" i="4"/>
  <c r="K177" i="4"/>
  <c r="E177" i="4"/>
  <c r="D177" i="4"/>
  <c r="G175" i="4"/>
  <c r="L175" i="4" s="1"/>
  <c r="F175" i="4"/>
  <c r="G174" i="4"/>
  <c r="L174" i="4" s="1"/>
  <c r="F174" i="4"/>
  <c r="G173" i="4"/>
  <c r="L173" i="4" s="1"/>
  <c r="F173" i="4"/>
  <c r="G172" i="4"/>
  <c r="L172" i="4" s="1"/>
  <c r="F172" i="4"/>
  <c r="G171" i="4"/>
  <c r="L171" i="4" s="1"/>
  <c r="F171" i="4"/>
  <c r="G170" i="4"/>
  <c r="L170" i="4" s="1"/>
  <c r="F170" i="4"/>
  <c r="G169" i="4"/>
  <c r="L169" i="4" s="1"/>
  <c r="F169" i="4"/>
  <c r="G168" i="4"/>
  <c r="L168" i="4" s="1"/>
  <c r="F168" i="4"/>
  <c r="G167" i="4"/>
  <c r="L167" i="4" s="1"/>
  <c r="F167" i="4"/>
  <c r="G166" i="4"/>
  <c r="L166" i="4" s="1"/>
  <c r="F166" i="4"/>
  <c r="G165" i="4"/>
  <c r="L165" i="4" s="1"/>
  <c r="F165" i="4"/>
  <c r="G164" i="4"/>
  <c r="L164" i="4" s="1"/>
  <c r="F164" i="4"/>
  <c r="G163" i="4"/>
  <c r="L163" i="4" s="1"/>
  <c r="F163" i="4"/>
  <c r="G162" i="4"/>
  <c r="L162" i="4" s="1"/>
  <c r="F162" i="4"/>
  <c r="G161" i="4"/>
  <c r="L161" i="4" s="1"/>
  <c r="F161" i="4"/>
  <c r="G160" i="4"/>
  <c r="L160" i="4" s="1"/>
  <c r="F160" i="4"/>
  <c r="G159" i="4"/>
  <c r="L159" i="4" s="1"/>
  <c r="F159" i="4"/>
  <c r="G158" i="4"/>
  <c r="L158" i="4" s="1"/>
  <c r="F158" i="4"/>
  <c r="G157" i="4"/>
  <c r="L157" i="4" s="1"/>
  <c r="F157" i="4"/>
  <c r="L156" i="4"/>
  <c r="G156" i="4"/>
  <c r="F156" i="4"/>
  <c r="L155" i="4"/>
  <c r="G155" i="4"/>
  <c r="F155" i="4"/>
  <c r="F177" i="4" s="1"/>
  <c r="K152" i="4"/>
  <c r="F152" i="4"/>
  <c r="E152" i="4"/>
  <c r="D152" i="4"/>
  <c r="H150" i="4"/>
  <c r="M150" i="4" s="1"/>
  <c r="G150" i="4"/>
  <c r="L150" i="4" s="1"/>
  <c r="F150" i="4"/>
  <c r="H149" i="4"/>
  <c r="M149" i="4" s="1"/>
  <c r="G149" i="4"/>
  <c r="L149" i="4" s="1"/>
  <c r="N149" i="4" s="1"/>
  <c r="F149" i="4"/>
  <c r="H148" i="4"/>
  <c r="M148" i="4" s="1"/>
  <c r="G148" i="4"/>
  <c r="L148" i="4" s="1"/>
  <c r="F148" i="4"/>
  <c r="H147" i="4"/>
  <c r="M147" i="4" s="1"/>
  <c r="G147" i="4"/>
  <c r="L147" i="4" s="1"/>
  <c r="N147" i="4" s="1"/>
  <c r="F147" i="4"/>
  <c r="H146" i="4"/>
  <c r="M146" i="4" s="1"/>
  <c r="G146" i="4"/>
  <c r="L146" i="4" s="1"/>
  <c r="F146" i="4"/>
  <c r="H145" i="4"/>
  <c r="M145" i="4" s="1"/>
  <c r="G145" i="4"/>
  <c r="L145" i="4" s="1"/>
  <c r="N145" i="4" s="1"/>
  <c r="F145" i="4"/>
  <c r="H144" i="4"/>
  <c r="M144" i="4" s="1"/>
  <c r="G144" i="4"/>
  <c r="L144" i="4" s="1"/>
  <c r="F144" i="4"/>
  <c r="H143" i="4"/>
  <c r="M143" i="4" s="1"/>
  <c r="G143" i="4"/>
  <c r="L143" i="4" s="1"/>
  <c r="N143" i="4" s="1"/>
  <c r="F143" i="4"/>
  <c r="H142" i="4"/>
  <c r="M142" i="4" s="1"/>
  <c r="G142" i="4"/>
  <c r="L142" i="4" s="1"/>
  <c r="F142" i="4"/>
  <c r="H141" i="4"/>
  <c r="M141" i="4" s="1"/>
  <c r="G141" i="4"/>
  <c r="L141" i="4" s="1"/>
  <c r="N141" i="4" s="1"/>
  <c r="F141" i="4"/>
  <c r="I140" i="4"/>
  <c r="H140" i="4"/>
  <c r="M140" i="4" s="1"/>
  <c r="G140" i="4"/>
  <c r="L140" i="4" s="1"/>
  <c r="N140" i="4" s="1"/>
  <c r="F140" i="4"/>
  <c r="I139" i="4"/>
  <c r="H139" i="4"/>
  <c r="M139" i="4" s="1"/>
  <c r="G139" i="4"/>
  <c r="L139" i="4" s="1"/>
  <c r="N139" i="4" s="1"/>
  <c r="F139" i="4"/>
  <c r="I138" i="4"/>
  <c r="H138" i="4"/>
  <c r="M138" i="4" s="1"/>
  <c r="G138" i="4"/>
  <c r="L138" i="4" s="1"/>
  <c r="N138" i="4" s="1"/>
  <c r="F138" i="4"/>
  <c r="I137" i="4"/>
  <c r="H137" i="4"/>
  <c r="M137" i="4" s="1"/>
  <c r="G137" i="4"/>
  <c r="L137" i="4" s="1"/>
  <c r="N137" i="4" s="1"/>
  <c r="F137" i="4"/>
  <c r="I136" i="4"/>
  <c r="H136" i="4"/>
  <c r="M136" i="4" s="1"/>
  <c r="G136" i="4"/>
  <c r="L136" i="4" s="1"/>
  <c r="N136" i="4" s="1"/>
  <c r="F136" i="4"/>
  <c r="I135" i="4"/>
  <c r="H135" i="4"/>
  <c r="M135" i="4" s="1"/>
  <c r="G135" i="4"/>
  <c r="L135" i="4" s="1"/>
  <c r="N135" i="4" s="1"/>
  <c r="F135" i="4"/>
  <c r="L134" i="4"/>
  <c r="I134" i="4"/>
  <c r="H134" i="4"/>
  <c r="M134" i="4" s="1"/>
  <c r="N134" i="4" s="1"/>
  <c r="G134" i="4"/>
  <c r="F134" i="4"/>
  <c r="L133" i="4"/>
  <c r="I133" i="4"/>
  <c r="H133" i="4"/>
  <c r="M133" i="4" s="1"/>
  <c r="N133" i="4" s="1"/>
  <c r="G133" i="4"/>
  <c r="F133" i="4"/>
  <c r="L132" i="4"/>
  <c r="I132" i="4"/>
  <c r="H132" i="4"/>
  <c r="M132" i="4" s="1"/>
  <c r="N132" i="4" s="1"/>
  <c r="G132" i="4"/>
  <c r="F132" i="4"/>
  <c r="L131" i="4"/>
  <c r="I131" i="4"/>
  <c r="H131" i="4"/>
  <c r="M131" i="4" s="1"/>
  <c r="N131" i="4" s="1"/>
  <c r="G131" i="4"/>
  <c r="F131" i="4"/>
  <c r="L130" i="4"/>
  <c r="I130" i="4"/>
  <c r="H130" i="4"/>
  <c r="M130" i="4" s="1"/>
  <c r="N130" i="4" s="1"/>
  <c r="G130" i="4"/>
  <c r="F130" i="4"/>
  <c r="K127" i="4"/>
  <c r="K179" i="4" s="1"/>
  <c r="E127" i="4"/>
  <c r="E179" i="4" s="1"/>
  <c r="D127" i="4"/>
  <c r="D179" i="4" s="1"/>
  <c r="G125" i="4"/>
  <c r="L125" i="4" s="1"/>
  <c r="F125" i="4"/>
  <c r="M124" i="4"/>
  <c r="H181" i="4"/>
  <c r="M181" i="4" s="1"/>
  <c r="G124" i="4"/>
  <c r="L124" i="4" s="1"/>
  <c r="N124" i="4" s="1"/>
  <c r="F124" i="4"/>
  <c r="F127" i="4" s="1"/>
  <c r="F179" i="4" s="1"/>
  <c r="M119" i="4"/>
  <c r="L119" i="4"/>
  <c r="N119" i="4" s="1"/>
  <c r="H119" i="4"/>
  <c r="G119" i="4"/>
  <c r="F119" i="4"/>
  <c r="I119" i="4" s="1"/>
  <c r="K115" i="4"/>
  <c r="E115" i="4"/>
  <c r="D115" i="4"/>
  <c r="M113" i="4"/>
  <c r="N113" i="4" s="1"/>
  <c r="L113" i="4"/>
  <c r="H113" i="4"/>
  <c r="G113" i="4"/>
  <c r="F113" i="4"/>
  <c r="I113" i="4" s="1"/>
  <c r="M112" i="4"/>
  <c r="N112" i="4" s="1"/>
  <c r="L112" i="4"/>
  <c r="H112" i="4"/>
  <c r="G112" i="4"/>
  <c r="F112" i="4"/>
  <c r="I112" i="4" s="1"/>
  <c r="M111" i="4"/>
  <c r="N111" i="4" s="1"/>
  <c r="L111" i="4"/>
  <c r="H111" i="4"/>
  <c r="G111" i="4"/>
  <c r="F111" i="4"/>
  <c r="I111" i="4" s="1"/>
  <c r="M110" i="4"/>
  <c r="N110" i="4" s="1"/>
  <c r="L110" i="4"/>
  <c r="H110" i="4"/>
  <c r="G110" i="4"/>
  <c r="F110" i="4"/>
  <c r="I110" i="4" s="1"/>
  <c r="M109" i="4"/>
  <c r="N109" i="4" s="1"/>
  <c r="L109" i="4"/>
  <c r="H109" i="4"/>
  <c r="G109" i="4"/>
  <c r="F109" i="4"/>
  <c r="I109" i="4" s="1"/>
  <c r="M108" i="4"/>
  <c r="N108" i="4" s="1"/>
  <c r="L108" i="4"/>
  <c r="H108" i="4"/>
  <c r="G108" i="4"/>
  <c r="F108" i="4"/>
  <c r="I108" i="4" s="1"/>
  <c r="M107" i="4"/>
  <c r="N107" i="4" s="1"/>
  <c r="L107" i="4"/>
  <c r="H107" i="4"/>
  <c r="G107" i="4"/>
  <c r="F107" i="4"/>
  <c r="I107" i="4" s="1"/>
  <c r="M106" i="4"/>
  <c r="N106" i="4" s="1"/>
  <c r="L106" i="4"/>
  <c r="H106" i="4"/>
  <c r="G106" i="4"/>
  <c r="I106" i="4" s="1"/>
  <c r="F106" i="4"/>
  <c r="M105" i="4"/>
  <c r="N105" i="4" s="1"/>
  <c r="L105" i="4"/>
  <c r="H105" i="4"/>
  <c r="G105" i="4"/>
  <c r="F105" i="4"/>
  <c r="I105" i="4" s="1"/>
  <c r="M104" i="4"/>
  <c r="N104" i="4" s="1"/>
  <c r="L104" i="4"/>
  <c r="H104" i="4"/>
  <c r="G104" i="4"/>
  <c r="F104" i="4"/>
  <c r="I104" i="4" s="1"/>
  <c r="M103" i="4"/>
  <c r="N103" i="4" s="1"/>
  <c r="L103" i="4"/>
  <c r="H103" i="4"/>
  <c r="G103" i="4"/>
  <c r="I103" i="4" s="1"/>
  <c r="F103" i="4"/>
  <c r="M102" i="4"/>
  <c r="N102" i="4" s="1"/>
  <c r="L102" i="4"/>
  <c r="H102" i="4"/>
  <c r="G102" i="4"/>
  <c r="I102" i="4" s="1"/>
  <c r="F102" i="4"/>
  <c r="M101" i="4"/>
  <c r="N101" i="4" s="1"/>
  <c r="L101" i="4"/>
  <c r="H101" i="4"/>
  <c r="G101" i="4"/>
  <c r="I101" i="4" s="1"/>
  <c r="F101" i="4"/>
  <c r="M100" i="4"/>
  <c r="N100" i="4" s="1"/>
  <c r="L100" i="4"/>
  <c r="H100" i="4"/>
  <c r="G100" i="4"/>
  <c r="I100" i="4" s="1"/>
  <c r="F100" i="4"/>
  <c r="M99" i="4"/>
  <c r="N99" i="4" s="1"/>
  <c r="L99" i="4"/>
  <c r="H99" i="4"/>
  <c r="G99" i="4"/>
  <c r="I99" i="4" s="1"/>
  <c r="F99" i="4"/>
  <c r="M98" i="4"/>
  <c r="N98" i="4" s="1"/>
  <c r="L98" i="4"/>
  <c r="H98" i="4"/>
  <c r="G98" i="4"/>
  <c r="F98" i="4"/>
  <c r="I98" i="4" s="1"/>
  <c r="M97" i="4"/>
  <c r="N97" i="4" s="1"/>
  <c r="L97" i="4"/>
  <c r="H97" i="4"/>
  <c r="G97" i="4"/>
  <c r="F97" i="4"/>
  <c r="I97" i="4" s="1"/>
  <c r="M96" i="4"/>
  <c r="N96" i="4" s="1"/>
  <c r="L96" i="4"/>
  <c r="H96" i="4"/>
  <c r="G96" i="4"/>
  <c r="I96" i="4" s="1"/>
  <c r="F96" i="4"/>
  <c r="M95" i="4"/>
  <c r="N95" i="4" s="1"/>
  <c r="L95" i="4"/>
  <c r="H95" i="4"/>
  <c r="G95" i="4"/>
  <c r="F95" i="4"/>
  <c r="I95" i="4" s="1"/>
  <c r="M94" i="4"/>
  <c r="N94" i="4" s="1"/>
  <c r="L94" i="4"/>
  <c r="H94" i="4"/>
  <c r="G94" i="4"/>
  <c r="F94" i="4"/>
  <c r="I94" i="4" s="1"/>
  <c r="M93" i="4"/>
  <c r="N93" i="4" s="1"/>
  <c r="L93" i="4"/>
  <c r="H93" i="4"/>
  <c r="G93" i="4"/>
  <c r="F93" i="4"/>
  <c r="I93" i="4" s="1"/>
  <c r="M92" i="4"/>
  <c r="N92" i="4" s="1"/>
  <c r="L92" i="4"/>
  <c r="H92" i="4"/>
  <c r="G92" i="4"/>
  <c r="F92" i="4"/>
  <c r="I92" i="4" s="1"/>
  <c r="M91" i="4"/>
  <c r="N91" i="4" s="1"/>
  <c r="L91" i="4"/>
  <c r="H91" i="4"/>
  <c r="G91" i="4"/>
  <c r="F91" i="4"/>
  <c r="I91" i="4" s="1"/>
  <c r="M90" i="4"/>
  <c r="N90" i="4" s="1"/>
  <c r="L90" i="4"/>
  <c r="H90" i="4"/>
  <c r="G90" i="4"/>
  <c r="F90" i="4"/>
  <c r="I90" i="4" s="1"/>
  <c r="M89" i="4"/>
  <c r="N89" i="4" s="1"/>
  <c r="L89" i="4"/>
  <c r="H89" i="4"/>
  <c r="G89" i="4"/>
  <c r="F89" i="4"/>
  <c r="F115" i="4" s="1"/>
  <c r="K86" i="4"/>
  <c r="E86" i="4"/>
  <c r="D86" i="4"/>
  <c r="M84" i="4"/>
  <c r="L84" i="4"/>
  <c r="N84" i="4" s="1"/>
  <c r="I84" i="4"/>
  <c r="H84" i="4"/>
  <c r="G84" i="4"/>
  <c r="F84" i="4"/>
  <c r="M83" i="4"/>
  <c r="L83" i="4"/>
  <c r="N83" i="4" s="1"/>
  <c r="I83" i="4"/>
  <c r="H83" i="4"/>
  <c r="G83" i="4"/>
  <c r="F83" i="4"/>
  <c r="M82" i="4"/>
  <c r="L82" i="4"/>
  <c r="N82" i="4" s="1"/>
  <c r="I82" i="4"/>
  <c r="H82" i="4"/>
  <c r="G82" i="4"/>
  <c r="F82" i="4"/>
  <c r="M81" i="4"/>
  <c r="L81" i="4"/>
  <c r="N81" i="4" s="1"/>
  <c r="I81" i="4"/>
  <c r="H81" i="4"/>
  <c r="G81" i="4"/>
  <c r="F81" i="4"/>
  <c r="M80" i="4"/>
  <c r="L80" i="4"/>
  <c r="N80" i="4" s="1"/>
  <c r="I80" i="4"/>
  <c r="H80" i="4"/>
  <c r="G80" i="4"/>
  <c r="F80" i="4"/>
  <c r="M79" i="4"/>
  <c r="L79" i="4"/>
  <c r="N79" i="4" s="1"/>
  <c r="I79" i="4"/>
  <c r="H79" i="4"/>
  <c r="G79" i="4"/>
  <c r="F79" i="4"/>
  <c r="M78" i="4"/>
  <c r="L78" i="4"/>
  <c r="N78" i="4" s="1"/>
  <c r="I78" i="4"/>
  <c r="H78" i="4"/>
  <c r="G78" i="4"/>
  <c r="F78" i="4"/>
  <c r="M77" i="4"/>
  <c r="L77" i="4"/>
  <c r="N77" i="4" s="1"/>
  <c r="I77" i="4"/>
  <c r="H77" i="4"/>
  <c r="G77" i="4"/>
  <c r="F77" i="4"/>
  <c r="M76" i="4"/>
  <c r="L76" i="4"/>
  <c r="N76" i="4" s="1"/>
  <c r="I76" i="4"/>
  <c r="H76" i="4"/>
  <c r="G76" i="4"/>
  <c r="F76" i="4"/>
  <c r="M75" i="4"/>
  <c r="L75" i="4"/>
  <c r="N75" i="4" s="1"/>
  <c r="I75" i="4"/>
  <c r="H75" i="4"/>
  <c r="G75" i="4"/>
  <c r="F75" i="4"/>
  <c r="M74" i="4"/>
  <c r="L74" i="4"/>
  <c r="N74" i="4" s="1"/>
  <c r="I74" i="4"/>
  <c r="H74" i="4"/>
  <c r="G74" i="4"/>
  <c r="F74" i="4"/>
  <c r="M73" i="4"/>
  <c r="L73" i="4"/>
  <c r="N73" i="4" s="1"/>
  <c r="I73" i="4"/>
  <c r="H73" i="4"/>
  <c r="G73" i="4"/>
  <c r="F73" i="4"/>
  <c r="M72" i="4"/>
  <c r="L72" i="4"/>
  <c r="N72" i="4" s="1"/>
  <c r="I72" i="4"/>
  <c r="H72" i="4"/>
  <c r="G72" i="4"/>
  <c r="F72" i="4"/>
  <c r="M71" i="4"/>
  <c r="L71" i="4"/>
  <c r="N71" i="4" s="1"/>
  <c r="I71" i="4"/>
  <c r="H71" i="4"/>
  <c r="G71" i="4"/>
  <c r="F71" i="4"/>
  <c r="M70" i="4"/>
  <c r="L70" i="4"/>
  <c r="N70" i="4" s="1"/>
  <c r="I70" i="4"/>
  <c r="H70" i="4"/>
  <c r="G70" i="4"/>
  <c r="F70" i="4"/>
  <c r="M69" i="4"/>
  <c r="L69" i="4"/>
  <c r="N69" i="4" s="1"/>
  <c r="I69" i="4"/>
  <c r="H69" i="4"/>
  <c r="G69" i="4"/>
  <c r="F69" i="4"/>
  <c r="M68" i="4"/>
  <c r="L68" i="4"/>
  <c r="N68" i="4" s="1"/>
  <c r="I68" i="4"/>
  <c r="H68" i="4"/>
  <c r="G68" i="4"/>
  <c r="F68" i="4"/>
  <c r="M67" i="4"/>
  <c r="L67" i="4"/>
  <c r="N67" i="4" s="1"/>
  <c r="I67" i="4"/>
  <c r="H67" i="4"/>
  <c r="G67" i="4"/>
  <c r="F67" i="4"/>
  <c r="M66" i="4"/>
  <c r="L66" i="4"/>
  <c r="N66" i="4" s="1"/>
  <c r="I66" i="4"/>
  <c r="H66" i="4"/>
  <c r="G66" i="4"/>
  <c r="F66" i="4"/>
  <c r="M65" i="4"/>
  <c r="L65" i="4"/>
  <c r="N65" i="4" s="1"/>
  <c r="I65" i="4"/>
  <c r="H65" i="4"/>
  <c r="G65" i="4"/>
  <c r="F65" i="4"/>
  <c r="M64" i="4"/>
  <c r="L64" i="4"/>
  <c r="N64" i="4" s="1"/>
  <c r="I64" i="4"/>
  <c r="H64" i="4"/>
  <c r="G64" i="4"/>
  <c r="F64" i="4"/>
  <c r="M63" i="4"/>
  <c r="L63" i="4"/>
  <c r="N63" i="4" s="1"/>
  <c r="N86" i="4" s="1"/>
  <c r="I63" i="4"/>
  <c r="I86" i="4" s="1"/>
  <c r="H63" i="4"/>
  <c r="G63" i="4"/>
  <c r="F63" i="4"/>
  <c r="F86" i="4" s="1"/>
  <c r="K60" i="4"/>
  <c r="E60" i="4"/>
  <c r="D60" i="4"/>
  <c r="M58" i="4"/>
  <c r="N58" i="4" s="1"/>
  <c r="L58" i="4"/>
  <c r="H58" i="4"/>
  <c r="G58" i="4"/>
  <c r="F58" i="4"/>
  <c r="I58" i="4" s="1"/>
  <c r="M57" i="4"/>
  <c r="N57" i="4" s="1"/>
  <c r="L57" i="4"/>
  <c r="H57" i="4"/>
  <c r="G57" i="4"/>
  <c r="F57" i="4"/>
  <c r="I57" i="4" s="1"/>
  <c r="M56" i="4"/>
  <c r="N56" i="4" s="1"/>
  <c r="L56" i="4"/>
  <c r="H56" i="4"/>
  <c r="G56" i="4"/>
  <c r="F56" i="4"/>
  <c r="I56" i="4" s="1"/>
  <c r="M55" i="4"/>
  <c r="N55" i="4" s="1"/>
  <c r="L55" i="4"/>
  <c r="H55" i="4"/>
  <c r="G55" i="4"/>
  <c r="F55" i="4"/>
  <c r="I55" i="4" s="1"/>
  <c r="M54" i="4"/>
  <c r="N54" i="4" s="1"/>
  <c r="L54" i="4"/>
  <c r="H54" i="4"/>
  <c r="G54" i="4"/>
  <c r="F54" i="4"/>
  <c r="I54" i="4" s="1"/>
  <c r="M53" i="4"/>
  <c r="N53" i="4" s="1"/>
  <c r="L53" i="4"/>
  <c r="H53" i="4"/>
  <c r="G53" i="4"/>
  <c r="F53" i="4"/>
  <c r="I53" i="4" s="1"/>
  <c r="M52" i="4"/>
  <c r="N52" i="4" s="1"/>
  <c r="L52" i="4"/>
  <c r="H52" i="4"/>
  <c r="G52" i="4"/>
  <c r="F52" i="4"/>
  <c r="I52" i="4" s="1"/>
  <c r="M51" i="4"/>
  <c r="N51" i="4" s="1"/>
  <c r="L51" i="4"/>
  <c r="H51" i="4"/>
  <c r="G51" i="4"/>
  <c r="F51" i="4"/>
  <c r="I51" i="4" s="1"/>
  <c r="M50" i="4"/>
  <c r="N50" i="4" s="1"/>
  <c r="L50" i="4"/>
  <c r="H50" i="4"/>
  <c r="G50" i="4"/>
  <c r="F50" i="4"/>
  <c r="F60" i="4" s="1"/>
  <c r="K47" i="4"/>
  <c r="F47" i="4"/>
  <c r="E47" i="4"/>
  <c r="D47" i="4"/>
  <c r="M45" i="4"/>
  <c r="L45" i="4"/>
  <c r="N45" i="4" s="1"/>
  <c r="I45" i="4"/>
  <c r="H45" i="4"/>
  <c r="G45" i="4"/>
  <c r="F45" i="4"/>
  <c r="M44" i="4"/>
  <c r="L44" i="4"/>
  <c r="N44" i="4" s="1"/>
  <c r="I44" i="4"/>
  <c r="H44" i="4"/>
  <c r="G44" i="4"/>
  <c r="F44" i="4"/>
  <c r="M43" i="4"/>
  <c r="L43" i="4"/>
  <c r="N43" i="4" s="1"/>
  <c r="I43" i="4"/>
  <c r="H43" i="4"/>
  <c r="G43" i="4"/>
  <c r="F43" i="4"/>
  <c r="M42" i="4"/>
  <c r="L42" i="4"/>
  <c r="N42" i="4" s="1"/>
  <c r="I42" i="4"/>
  <c r="H42" i="4"/>
  <c r="G42" i="4"/>
  <c r="F42" i="4"/>
  <c r="M41" i="4"/>
  <c r="L41" i="4"/>
  <c r="N41" i="4" s="1"/>
  <c r="I41" i="4"/>
  <c r="H41" i="4"/>
  <c r="G41" i="4"/>
  <c r="F41" i="4"/>
  <c r="M40" i="4"/>
  <c r="L40" i="4"/>
  <c r="N40" i="4" s="1"/>
  <c r="I40" i="4"/>
  <c r="H40" i="4"/>
  <c r="G40" i="4"/>
  <c r="F40" i="4"/>
  <c r="M39" i="4"/>
  <c r="L39" i="4"/>
  <c r="N39" i="4" s="1"/>
  <c r="I39" i="4"/>
  <c r="H39" i="4"/>
  <c r="G39" i="4"/>
  <c r="F39" i="4"/>
  <c r="M38" i="4"/>
  <c r="L38" i="4"/>
  <c r="N38" i="4" s="1"/>
  <c r="I38" i="4"/>
  <c r="H38" i="4"/>
  <c r="G38" i="4"/>
  <c r="F38" i="4"/>
  <c r="M37" i="4"/>
  <c r="L37" i="4"/>
  <c r="N37" i="4" s="1"/>
  <c r="I37" i="4"/>
  <c r="H37" i="4"/>
  <c r="G37" i="4"/>
  <c r="F37" i="4"/>
  <c r="M36" i="4"/>
  <c r="L36" i="4"/>
  <c r="N36" i="4" s="1"/>
  <c r="I36" i="4"/>
  <c r="H36" i="4"/>
  <c r="G36" i="4"/>
  <c r="F36" i="4"/>
  <c r="M35" i="4"/>
  <c r="L35" i="4"/>
  <c r="N35" i="4" s="1"/>
  <c r="I35" i="4"/>
  <c r="H35" i="4"/>
  <c r="G35" i="4"/>
  <c r="F35" i="4"/>
  <c r="M34" i="4"/>
  <c r="L34" i="4"/>
  <c r="N34" i="4" s="1"/>
  <c r="I34" i="4"/>
  <c r="H34" i="4"/>
  <c r="G34" i="4"/>
  <c r="F34" i="4"/>
  <c r="M33" i="4"/>
  <c r="L33" i="4"/>
  <c r="N33" i="4" s="1"/>
  <c r="I33" i="4"/>
  <c r="H33" i="4"/>
  <c r="G33" i="4"/>
  <c r="F33" i="4"/>
  <c r="M32" i="4"/>
  <c r="L32" i="4"/>
  <c r="N32" i="4" s="1"/>
  <c r="I32" i="4"/>
  <c r="H32" i="4"/>
  <c r="G32" i="4"/>
  <c r="F32" i="4"/>
  <c r="M31" i="4"/>
  <c r="L31" i="4"/>
  <c r="N31" i="4" s="1"/>
  <c r="I31" i="4"/>
  <c r="H31" i="4"/>
  <c r="G31" i="4"/>
  <c r="F31" i="4"/>
  <c r="M30" i="4"/>
  <c r="L30" i="4"/>
  <c r="N30" i="4" s="1"/>
  <c r="I30" i="4"/>
  <c r="H30" i="4"/>
  <c r="G30" i="4"/>
  <c r="F30" i="4"/>
  <c r="M29" i="4"/>
  <c r="L29" i="4"/>
  <c r="N29" i="4" s="1"/>
  <c r="I29" i="4"/>
  <c r="I47" i="4" s="1"/>
  <c r="H29" i="4"/>
  <c r="G29" i="4"/>
  <c r="F29" i="4"/>
  <c r="K26" i="4"/>
  <c r="K117" i="4" s="1"/>
  <c r="E26" i="4"/>
  <c r="E117" i="4" s="1"/>
  <c r="D26" i="4"/>
  <c r="D117" i="4" s="1"/>
  <c r="M24" i="4"/>
  <c r="N24" i="4" s="1"/>
  <c r="L24" i="4"/>
  <c r="H24" i="4"/>
  <c r="G24" i="4"/>
  <c r="F24" i="4"/>
  <c r="I24" i="4" s="1"/>
  <c r="M23" i="4"/>
  <c r="N23" i="4" s="1"/>
  <c r="L23" i="4"/>
  <c r="H23" i="4"/>
  <c r="G23" i="4"/>
  <c r="F23" i="4"/>
  <c r="I23" i="4" s="1"/>
  <c r="M22" i="4"/>
  <c r="N22" i="4" s="1"/>
  <c r="L22" i="4"/>
  <c r="H22" i="4"/>
  <c r="G22" i="4"/>
  <c r="F22" i="4"/>
  <c r="F26" i="4" s="1"/>
  <c r="K19" i="4"/>
  <c r="F19" i="4"/>
  <c r="E19" i="4"/>
  <c r="D19" i="4"/>
  <c r="M17" i="4"/>
  <c r="L17" i="4"/>
  <c r="N17" i="4" s="1"/>
  <c r="I17" i="4"/>
  <c r="H17" i="4"/>
  <c r="G17" i="4"/>
  <c r="F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M16" i="4"/>
  <c r="L16" i="4"/>
  <c r="N16" i="4" s="1"/>
  <c r="N19" i="4" s="1"/>
  <c r="I16" i="4"/>
  <c r="I19" i="4" s="1"/>
  <c r="H16" i="4"/>
  <c r="F16" i="4"/>
  <c r="A16" i="4"/>
  <c r="A8" i="4"/>
  <c r="A6" i="4"/>
  <c r="A4" i="4"/>
  <c r="D23" i="3"/>
  <c r="F21" i="3"/>
  <c r="D21" i="3"/>
  <c r="A16" i="3"/>
  <c r="A17" i="3" s="1"/>
  <c r="A19" i="3" s="1"/>
  <c r="A21" i="3" s="1"/>
  <c r="A22" i="3" s="1"/>
  <c r="A23" i="3" s="1"/>
  <c r="A24" i="3" s="1"/>
  <c r="A25" i="3" s="1"/>
  <c r="A27" i="3" s="1"/>
  <c r="F8" i="3"/>
  <c r="F21" i="2"/>
  <c r="D21" i="2"/>
  <c r="A17" i="2"/>
  <c r="A19" i="2" s="1"/>
  <c r="A21" i="2" s="1"/>
  <c r="A22" i="2" s="1"/>
  <c r="A23" i="2" s="1"/>
  <c r="A24" i="2" s="1"/>
  <c r="A25" i="2" s="1"/>
  <c r="A27" i="2" s="1"/>
  <c r="A16" i="2"/>
  <c r="F117" i="4" l="1"/>
  <c r="N47" i="4"/>
  <c r="N142" i="4"/>
  <c r="N152" i="4" s="1"/>
  <c r="N146" i="4"/>
  <c r="N150" i="4"/>
  <c r="I219" i="4"/>
  <c r="I244" i="4"/>
  <c r="M244" i="4"/>
  <c r="N244" i="4" s="1"/>
  <c r="N115" i="4"/>
  <c r="I181" i="4"/>
  <c r="I188" i="4"/>
  <c r="N26" i="4"/>
  <c r="N117" i="4" s="1"/>
  <c r="N60" i="4"/>
  <c r="N144" i="4"/>
  <c r="N148" i="4"/>
  <c r="I162" i="4"/>
  <c r="I170" i="4"/>
  <c r="H191" i="4"/>
  <c r="M188" i="4"/>
  <c r="N188" i="4" s="1"/>
  <c r="N125" i="4"/>
  <c r="N127" i="4" s="1"/>
  <c r="N162" i="4"/>
  <c r="N170" i="4"/>
  <c r="N181" i="4"/>
  <c r="H220" i="4"/>
  <c r="H219" i="4"/>
  <c r="M219" i="4" s="1"/>
  <c r="N219" i="4" s="1"/>
  <c r="M217" i="4"/>
  <c r="N217" i="4" s="1"/>
  <c r="I217" i="4"/>
  <c r="A7" i="25"/>
  <c r="A7" i="22"/>
  <c r="A8" i="12"/>
  <c r="A7" i="10"/>
  <c r="A8" i="14"/>
  <c r="A7" i="8"/>
  <c r="A7" i="7"/>
  <c r="A7" i="5"/>
  <c r="I141" i="4"/>
  <c r="I152" i="4" s="1"/>
  <c r="I142" i="4"/>
  <c r="I143" i="4"/>
  <c r="I144" i="4"/>
  <c r="I145" i="4"/>
  <c r="I146" i="4"/>
  <c r="I147" i="4"/>
  <c r="I148" i="4"/>
  <c r="I149" i="4"/>
  <c r="I150" i="4"/>
  <c r="G190" i="4"/>
  <c r="L190" i="4" s="1"/>
  <c r="N190" i="4" s="1"/>
  <c r="G191" i="4"/>
  <c r="I191" i="4" s="1"/>
  <c r="I222" i="4"/>
  <c r="F262" i="4"/>
  <c r="I232" i="4"/>
  <c r="I233" i="4"/>
  <c r="H236" i="4"/>
  <c r="E266" i="4"/>
  <c r="L214" i="5"/>
  <c r="D266" i="5"/>
  <c r="A7" i="21"/>
  <c r="A7" i="24"/>
  <c r="A8" i="13"/>
  <c r="A8" i="11"/>
  <c r="A7" i="9"/>
  <c r="A7" i="6"/>
  <c r="I22" i="4"/>
  <c r="I26" i="4" s="1"/>
  <c r="I117" i="4" s="1"/>
  <c r="I50" i="4"/>
  <c r="I60" i="4" s="1"/>
  <c r="I89" i="4"/>
  <c r="I115" i="4" s="1"/>
  <c r="H125" i="4"/>
  <c r="M125" i="4" s="1"/>
  <c r="H155" i="4"/>
  <c r="M155" i="4" s="1"/>
  <c r="N155" i="4" s="1"/>
  <c r="H156" i="4"/>
  <c r="M156" i="4" s="1"/>
  <c r="N156" i="4" s="1"/>
  <c r="H157" i="4"/>
  <c r="M157" i="4" s="1"/>
  <c r="N157" i="4" s="1"/>
  <c r="H158" i="4"/>
  <c r="M158" i="4" s="1"/>
  <c r="N158" i="4" s="1"/>
  <c r="H159" i="4"/>
  <c r="M159" i="4" s="1"/>
  <c r="N159" i="4" s="1"/>
  <c r="H160" i="4"/>
  <c r="M160" i="4" s="1"/>
  <c r="N160" i="4" s="1"/>
  <c r="H161" i="4"/>
  <c r="M161" i="4" s="1"/>
  <c r="N161" i="4" s="1"/>
  <c r="H162" i="4"/>
  <c r="M162" i="4" s="1"/>
  <c r="H163" i="4"/>
  <c r="M163" i="4" s="1"/>
  <c r="N163" i="4" s="1"/>
  <c r="H164" i="4"/>
  <c r="M164" i="4" s="1"/>
  <c r="N164" i="4" s="1"/>
  <c r="H165" i="4"/>
  <c r="M165" i="4" s="1"/>
  <c r="N165" i="4" s="1"/>
  <c r="H166" i="4"/>
  <c r="M166" i="4" s="1"/>
  <c r="N166" i="4" s="1"/>
  <c r="H167" i="4"/>
  <c r="M167" i="4" s="1"/>
  <c r="N167" i="4" s="1"/>
  <c r="H168" i="4"/>
  <c r="M168" i="4" s="1"/>
  <c r="N168" i="4" s="1"/>
  <c r="H169" i="4"/>
  <c r="M169" i="4" s="1"/>
  <c r="N169" i="4" s="1"/>
  <c r="H170" i="4"/>
  <c r="M170" i="4" s="1"/>
  <c r="H171" i="4"/>
  <c r="M171" i="4" s="1"/>
  <c r="N171" i="4" s="1"/>
  <c r="H172" i="4"/>
  <c r="M172" i="4" s="1"/>
  <c r="N172" i="4" s="1"/>
  <c r="H173" i="4"/>
  <c r="M173" i="4" s="1"/>
  <c r="N173" i="4" s="1"/>
  <c r="H174" i="4"/>
  <c r="M174" i="4" s="1"/>
  <c r="N174" i="4" s="1"/>
  <c r="H175" i="4"/>
  <c r="M175" i="4" s="1"/>
  <c r="N175" i="4" s="1"/>
  <c r="M195" i="4"/>
  <c r="N195" i="4" s="1"/>
  <c r="H199" i="4"/>
  <c r="M199" i="4" s="1"/>
  <c r="N199" i="4" s="1"/>
  <c r="H204" i="4"/>
  <c r="M204" i="4" s="1"/>
  <c r="N204" i="4" s="1"/>
  <c r="H216" i="4"/>
  <c r="M216" i="4" s="1"/>
  <c r="N216" i="4" s="1"/>
  <c r="F225" i="4"/>
  <c r="G260" i="4"/>
  <c r="L260" i="4" s="1"/>
  <c r="N260" i="4" s="1"/>
  <c r="G255" i="4"/>
  <c r="L255" i="4" s="1"/>
  <c r="G254" i="4"/>
  <c r="L254" i="4" s="1"/>
  <c r="G253" i="4"/>
  <c r="L253" i="4" s="1"/>
  <c r="G252" i="4"/>
  <c r="L252" i="4" s="1"/>
  <c r="N252" i="4" s="1"/>
  <c r="G251" i="4"/>
  <c r="L251" i="4" s="1"/>
  <c r="G250" i="4"/>
  <c r="L250" i="4" s="1"/>
  <c r="G249" i="4"/>
  <c r="L249" i="4" s="1"/>
  <c r="G245" i="4"/>
  <c r="G240" i="4"/>
  <c r="G239" i="4"/>
  <c r="G238" i="4"/>
  <c r="G237" i="4"/>
  <c r="G264" i="4"/>
  <c r="G247" i="4"/>
  <c r="G235" i="4"/>
  <c r="N259" i="4"/>
  <c r="K266" i="4"/>
  <c r="F117" i="5"/>
  <c r="N26" i="5"/>
  <c r="N117" i="5" s="1"/>
  <c r="F179" i="5"/>
  <c r="F266" i="5" s="1"/>
  <c r="I133" i="5"/>
  <c r="I141" i="5"/>
  <c r="I149" i="5"/>
  <c r="I162" i="5"/>
  <c r="I170" i="5"/>
  <c r="N234" i="5"/>
  <c r="A7" i="4"/>
  <c r="I124" i="4"/>
  <c r="I155" i="4"/>
  <c r="H264" i="4"/>
  <c r="M264" i="4" s="1"/>
  <c r="H247" i="4"/>
  <c r="M247" i="4" s="1"/>
  <c r="H260" i="4"/>
  <c r="M260" i="4" s="1"/>
  <c r="H255" i="4"/>
  <c r="M255" i="4" s="1"/>
  <c r="H254" i="4"/>
  <c r="M254" i="4" s="1"/>
  <c r="H253" i="4"/>
  <c r="M253" i="4" s="1"/>
  <c r="H252" i="4"/>
  <c r="M252" i="4" s="1"/>
  <c r="H251" i="4"/>
  <c r="M251" i="4" s="1"/>
  <c r="H250" i="4"/>
  <c r="M250" i="4" s="1"/>
  <c r="H249" i="4"/>
  <c r="M249" i="4" s="1"/>
  <c r="M233" i="4"/>
  <c r="N233" i="4" s="1"/>
  <c r="G234" i="4"/>
  <c r="H235" i="4"/>
  <c r="M235" i="4" s="1"/>
  <c r="H237" i="4"/>
  <c r="M237" i="4" s="1"/>
  <c r="H245" i="4"/>
  <c r="M245" i="4" s="1"/>
  <c r="F268" i="4"/>
  <c r="N133" i="5"/>
  <c r="N141" i="5"/>
  <c r="N149" i="5"/>
  <c r="K266" i="5"/>
  <c r="I19" i="6"/>
  <c r="H202" i="4"/>
  <c r="H215" i="4"/>
  <c r="H256" i="4"/>
  <c r="M256" i="4" s="1"/>
  <c r="N256" i="4" s="1"/>
  <c r="H243" i="4"/>
  <c r="M243" i="4" s="1"/>
  <c r="N243" i="4" s="1"/>
  <c r="H257" i="4"/>
  <c r="H258" i="4"/>
  <c r="H246" i="4"/>
  <c r="H241" i="4"/>
  <c r="H259" i="4"/>
  <c r="M259" i="4" s="1"/>
  <c r="H248" i="4"/>
  <c r="M248" i="4" s="1"/>
  <c r="N248" i="4" s="1"/>
  <c r="H242" i="4"/>
  <c r="M242" i="4" s="1"/>
  <c r="N242" i="4" s="1"/>
  <c r="I249" i="4"/>
  <c r="D266" i="4"/>
  <c r="N115" i="5"/>
  <c r="I150" i="5"/>
  <c r="I156" i="5"/>
  <c r="N162" i="5"/>
  <c r="I164" i="5"/>
  <c r="N170" i="5"/>
  <c r="I172" i="5"/>
  <c r="H195" i="5"/>
  <c r="I190" i="5"/>
  <c r="M190" i="5"/>
  <c r="N190" i="5" s="1"/>
  <c r="M124" i="5"/>
  <c r="N124" i="5" s="1"/>
  <c r="G191" i="5"/>
  <c r="L191" i="5" s="1"/>
  <c r="N191" i="5" s="1"/>
  <c r="G192" i="5"/>
  <c r="L192" i="5" s="1"/>
  <c r="G193" i="5"/>
  <c r="L193" i="5" s="1"/>
  <c r="H200" i="5"/>
  <c r="M200" i="5" s="1"/>
  <c r="H201" i="5"/>
  <c r="M201" i="5" s="1"/>
  <c r="H205" i="5"/>
  <c r="M205" i="5" s="1"/>
  <c r="H206" i="5"/>
  <c r="M206" i="5" s="1"/>
  <c r="H207" i="5"/>
  <c r="M207" i="5" s="1"/>
  <c r="H208" i="5"/>
  <c r="M208" i="5" s="1"/>
  <c r="H209" i="5"/>
  <c r="M209" i="5" s="1"/>
  <c r="H210" i="5"/>
  <c r="M210" i="5" s="1"/>
  <c r="H211" i="5"/>
  <c r="M211" i="5" s="1"/>
  <c r="H212" i="5"/>
  <c r="M212" i="5" s="1"/>
  <c r="H213" i="5"/>
  <c r="M213" i="5" s="1"/>
  <c r="H214" i="5"/>
  <c r="M214" i="5" s="1"/>
  <c r="I222" i="5"/>
  <c r="G227" i="5"/>
  <c r="L227" i="5" s="1"/>
  <c r="N227" i="5" s="1"/>
  <c r="G255" i="5"/>
  <c r="L255" i="5" s="1"/>
  <c r="G254" i="5"/>
  <c r="L254" i="5" s="1"/>
  <c r="M232" i="5"/>
  <c r="N232" i="5" s="1"/>
  <c r="H256" i="5"/>
  <c r="H258" i="5"/>
  <c r="M258" i="5" s="1"/>
  <c r="H234" i="5"/>
  <c r="M234" i="5" s="1"/>
  <c r="H235" i="5"/>
  <c r="M235" i="5" s="1"/>
  <c r="N235" i="5" s="1"/>
  <c r="I236" i="5"/>
  <c r="I244" i="5"/>
  <c r="G249" i="5"/>
  <c r="L249" i="5" s="1"/>
  <c r="G250" i="5"/>
  <c r="L250" i="5" s="1"/>
  <c r="G252" i="5"/>
  <c r="L252" i="5" s="1"/>
  <c r="N252" i="5" s="1"/>
  <c r="H254" i="5"/>
  <c r="M254" i="5" s="1"/>
  <c r="H255" i="5"/>
  <c r="M255" i="5" s="1"/>
  <c r="N19" i="6"/>
  <c r="N194" i="6"/>
  <c r="I22" i="5"/>
  <c r="I26" i="5" s="1"/>
  <c r="I50" i="5"/>
  <c r="I60" i="5" s="1"/>
  <c r="I89" i="5"/>
  <c r="I115" i="5" s="1"/>
  <c r="H125" i="5"/>
  <c r="M125" i="5" s="1"/>
  <c r="N125" i="5" s="1"/>
  <c r="H155" i="5"/>
  <c r="M155" i="5" s="1"/>
  <c r="N155" i="5" s="1"/>
  <c r="H156" i="5"/>
  <c r="M156" i="5" s="1"/>
  <c r="N156" i="5" s="1"/>
  <c r="H157" i="5"/>
  <c r="M157" i="5" s="1"/>
  <c r="N157" i="5" s="1"/>
  <c r="H158" i="5"/>
  <c r="M158" i="5" s="1"/>
  <c r="N158" i="5" s="1"/>
  <c r="H159" i="5"/>
  <c r="M159" i="5" s="1"/>
  <c r="N159" i="5" s="1"/>
  <c r="H160" i="5"/>
  <c r="M160" i="5" s="1"/>
  <c r="N160" i="5" s="1"/>
  <c r="H161" i="5"/>
  <c r="M161" i="5" s="1"/>
  <c r="N161" i="5" s="1"/>
  <c r="H162" i="5"/>
  <c r="M162" i="5" s="1"/>
  <c r="H163" i="5"/>
  <c r="M163" i="5" s="1"/>
  <c r="N163" i="5" s="1"/>
  <c r="H164" i="5"/>
  <c r="M164" i="5" s="1"/>
  <c r="N164" i="5" s="1"/>
  <c r="H165" i="5"/>
  <c r="M165" i="5" s="1"/>
  <c r="N165" i="5" s="1"/>
  <c r="H166" i="5"/>
  <c r="M166" i="5" s="1"/>
  <c r="N166" i="5" s="1"/>
  <c r="H167" i="5"/>
  <c r="M167" i="5" s="1"/>
  <c r="N167" i="5" s="1"/>
  <c r="H168" i="5"/>
  <c r="M168" i="5" s="1"/>
  <c r="N168" i="5" s="1"/>
  <c r="H169" i="5"/>
  <c r="M169" i="5" s="1"/>
  <c r="N169" i="5" s="1"/>
  <c r="H170" i="5"/>
  <c r="M170" i="5" s="1"/>
  <c r="H171" i="5"/>
  <c r="M171" i="5" s="1"/>
  <c r="N171" i="5" s="1"/>
  <c r="H172" i="5"/>
  <c r="M172" i="5" s="1"/>
  <c r="N172" i="5" s="1"/>
  <c r="H173" i="5"/>
  <c r="M173" i="5" s="1"/>
  <c r="N173" i="5" s="1"/>
  <c r="H174" i="5"/>
  <c r="M174" i="5" s="1"/>
  <c r="N174" i="5" s="1"/>
  <c r="H175" i="5"/>
  <c r="M175" i="5" s="1"/>
  <c r="N175" i="5" s="1"/>
  <c r="H191" i="5"/>
  <c r="M191" i="5" s="1"/>
  <c r="H192" i="5"/>
  <c r="M192" i="5" s="1"/>
  <c r="H193" i="5"/>
  <c r="M193" i="5" s="1"/>
  <c r="G196" i="5"/>
  <c r="G197" i="5"/>
  <c r="G198" i="5"/>
  <c r="G203" i="5"/>
  <c r="G218" i="5"/>
  <c r="H227" i="5"/>
  <c r="M227" i="5" s="1"/>
  <c r="I234" i="5"/>
  <c r="G247" i="5"/>
  <c r="H249" i="5"/>
  <c r="M249" i="5" s="1"/>
  <c r="H250" i="5"/>
  <c r="M250" i="5" s="1"/>
  <c r="H252" i="5"/>
  <c r="M252" i="5" s="1"/>
  <c r="H257" i="5"/>
  <c r="E266" i="5"/>
  <c r="N26" i="6"/>
  <c r="I47" i="6"/>
  <c r="F120" i="6"/>
  <c r="N160" i="6"/>
  <c r="N171" i="6"/>
  <c r="I124" i="5"/>
  <c r="I155" i="5"/>
  <c r="H181" i="5"/>
  <c r="M189" i="5"/>
  <c r="N189" i="5" s="1"/>
  <c r="H196" i="5"/>
  <c r="M196" i="5" s="1"/>
  <c r="H197" i="5"/>
  <c r="M197" i="5" s="1"/>
  <c r="H198" i="5"/>
  <c r="M198" i="5" s="1"/>
  <c r="H203" i="5"/>
  <c r="M203" i="5" s="1"/>
  <c r="I232" i="5"/>
  <c r="G237" i="5"/>
  <c r="L237" i="5" s="1"/>
  <c r="G240" i="5"/>
  <c r="L240" i="5" s="1"/>
  <c r="G245" i="5"/>
  <c r="L245" i="5" s="1"/>
  <c r="H246" i="5"/>
  <c r="H247" i="5"/>
  <c r="M247" i="5" s="1"/>
  <c r="G251" i="5"/>
  <c r="L251" i="5" s="1"/>
  <c r="N251" i="5" s="1"/>
  <c r="G253" i="5"/>
  <c r="L253" i="5" s="1"/>
  <c r="N258" i="5"/>
  <c r="F268" i="5"/>
  <c r="N47" i="6"/>
  <c r="N60" i="6"/>
  <c r="K120" i="6"/>
  <c r="I219" i="6"/>
  <c r="I17" i="5"/>
  <c r="I19" i="5" s="1"/>
  <c r="I117" i="5" s="1"/>
  <c r="I29" i="5"/>
  <c r="I47" i="5" s="1"/>
  <c r="I63" i="5"/>
  <c r="I86" i="5" s="1"/>
  <c r="H130" i="5"/>
  <c r="M130" i="5" s="1"/>
  <c r="N130" i="5" s="1"/>
  <c r="H131" i="5"/>
  <c r="M131" i="5" s="1"/>
  <c r="N131" i="5" s="1"/>
  <c r="H132" i="5"/>
  <c r="M132" i="5" s="1"/>
  <c r="N132" i="5" s="1"/>
  <c r="H133" i="5"/>
  <c r="M133" i="5" s="1"/>
  <c r="H134" i="5"/>
  <c r="M134" i="5" s="1"/>
  <c r="N134" i="5" s="1"/>
  <c r="H135" i="5"/>
  <c r="M135" i="5" s="1"/>
  <c r="N135" i="5" s="1"/>
  <c r="H136" i="5"/>
  <c r="M136" i="5" s="1"/>
  <c r="N136" i="5" s="1"/>
  <c r="H137" i="5"/>
  <c r="M137" i="5" s="1"/>
  <c r="N137" i="5" s="1"/>
  <c r="H138" i="5"/>
  <c r="M138" i="5" s="1"/>
  <c r="N138" i="5" s="1"/>
  <c r="H139" i="5"/>
  <c r="M139" i="5" s="1"/>
  <c r="N139" i="5" s="1"/>
  <c r="H140" i="5"/>
  <c r="M140" i="5" s="1"/>
  <c r="N140" i="5" s="1"/>
  <c r="H141" i="5"/>
  <c r="M141" i="5" s="1"/>
  <c r="H142" i="5"/>
  <c r="M142" i="5" s="1"/>
  <c r="N142" i="5" s="1"/>
  <c r="H143" i="5"/>
  <c r="M143" i="5" s="1"/>
  <c r="N143" i="5" s="1"/>
  <c r="H144" i="5"/>
  <c r="M144" i="5" s="1"/>
  <c r="N144" i="5" s="1"/>
  <c r="H145" i="5"/>
  <c r="M145" i="5" s="1"/>
  <c r="N145" i="5" s="1"/>
  <c r="H146" i="5"/>
  <c r="M146" i="5" s="1"/>
  <c r="N146" i="5" s="1"/>
  <c r="H147" i="5"/>
  <c r="M147" i="5" s="1"/>
  <c r="N147" i="5" s="1"/>
  <c r="H148" i="5"/>
  <c r="M148" i="5" s="1"/>
  <c r="N148" i="5" s="1"/>
  <c r="H149" i="5"/>
  <c r="M149" i="5" s="1"/>
  <c r="G200" i="5"/>
  <c r="G201" i="5"/>
  <c r="G205" i="5"/>
  <c r="G206" i="5"/>
  <c r="G207" i="5"/>
  <c r="G208" i="5"/>
  <c r="G209" i="5"/>
  <c r="G210" i="5"/>
  <c r="G211" i="5"/>
  <c r="G212" i="5"/>
  <c r="G213" i="5"/>
  <c r="H237" i="5"/>
  <c r="M237" i="5" s="1"/>
  <c r="H240" i="5"/>
  <c r="M240" i="5" s="1"/>
  <c r="H245" i="5"/>
  <c r="M245" i="5" s="1"/>
  <c r="H251" i="5"/>
  <c r="M251" i="5" s="1"/>
  <c r="I252" i="5"/>
  <c r="H253" i="5"/>
  <c r="M253" i="5" s="1"/>
  <c r="I254" i="5"/>
  <c r="I255" i="5"/>
  <c r="G264" i="5"/>
  <c r="N17" i="6"/>
  <c r="I60" i="6"/>
  <c r="I86" i="6"/>
  <c r="I120" i="6" s="1"/>
  <c r="N118" i="6"/>
  <c r="N120" i="6" s="1"/>
  <c r="D120" i="6"/>
  <c r="N167" i="6"/>
  <c r="N172" i="6"/>
  <c r="N175" i="6"/>
  <c r="L214" i="6"/>
  <c r="I214" i="6"/>
  <c r="H126" i="6"/>
  <c r="M126" i="6" s="1"/>
  <c r="N126" i="6" s="1"/>
  <c r="N128" i="6" s="1"/>
  <c r="H156" i="6"/>
  <c r="M156" i="6" s="1"/>
  <c r="N156" i="6" s="1"/>
  <c r="H157" i="6"/>
  <c r="M157" i="6" s="1"/>
  <c r="N157" i="6" s="1"/>
  <c r="H158" i="6"/>
  <c r="M158" i="6" s="1"/>
  <c r="N158" i="6" s="1"/>
  <c r="I159" i="6"/>
  <c r="H160" i="6"/>
  <c r="M160" i="6" s="1"/>
  <c r="H162" i="6"/>
  <c r="M162" i="6" s="1"/>
  <c r="N162" i="6" s="1"/>
  <c r="I163" i="6"/>
  <c r="H164" i="6"/>
  <c r="M164" i="6" s="1"/>
  <c r="N164" i="6" s="1"/>
  <c r="H166" i="6"/>
  <c r="M166" i="6" s="1"/>
  <c r="N166" i="6" s="1"/>
  <c r="I167" i="6"/>
  <c r="H168" i="6"/>
  <c r="M168" i="6" s="1"/>
  <c r="N168" i="6" s="1"/>
  <c r="H170" i="6"/>
  <c r="M170" i="6" s="1"/>
  <c r="N170" i="6" s="1"/>
  <c r="I171" i="6"/>
  <c r="H172" i="6"/>
  <c r="M172" i="6" s="1"/>
  <c r="H174" i="6"/>
  <c r="M174" i="6" s="1"/>
  <c r="N174" i="6" s="1"/>
  <c r="I175" i="6"/>
  <c r="H176" i="6"/>
  <c r="M176" i="6" s="1"/>
  <c r="N176" i="6" s="1"/>
  <c r="I186" i="6"/>
  <c r="N189" i="6"/>
  <c r="I191" i="6"/>
  <c r="I193" i="6"/>
  <c r="H194" i="6"/>
  <c r="M194" i="6" s="1"/>
  <c r="I198" i="6"/>
  <c r="G210" i="6"/>
  <c r="I213" i="6"/>
  <c r="N243" i="6"/>
  <c r="N256" i="6"/>
  <c r="K264" i="6"/>
  <c r="I125" i="6"/>
  <c r="I156" i="6"/>
  <c r="I157" i="6"/>
  <c r="H177" i="6"/>
  <c r="M177" i="6" s="1"/>
  <c r="N177" i="6" s="1"/>
  <c r="M186" i="6"/>
  <c r="I197" i="6"/>
  <c r="M215" i="6"/>
  <c r="N215" i="6" s="1"/>
  <c r="H219" i="6"/>
  <c r="M219" i="6" s="1"/>
  <c r="N219" i="6" s="1"/>
  <c r="I215" i="6"/>
  <c r="I218" i="6"/>
  <c r="L224" i="6"/>
  <c r="N222" i="6"/>
  <c r="N239" i="6"/>
  <c r="I248" i="6"/>
  <c r="I26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9" i="6"/>
  <c r="M159" i="6" s="1"/>
  <c r="N159" i="6" s="1"/>
  <c r="I160" i="6"/>
  <c r="H161" i="6"/>
  <c r="M161" i="6" s="1"/>
  <c r="N161" i="6" s="1"/>
  <c r="H163" i="6"/>
  <c r="M163" i="6" s="1"/>
  <c r="N163" i="6" s="1"/>
  <c r="I164" i="6"/>
  <c r="H165" i="6"/>
  <c r="M165" i="6" s="1"/>
  <c r="N165" i="6" s="1"/>
  <c r="H167" i="6"/>
  <c r="M167" i="6" s="1"/>
  <c r="I168" i="6"/>
  <c r="H169" i="6"/>
  <c r="M169" i="6" s="1"/>
  <c r="N169" i="6" s="1"/>
  <c r="H171" i="6"/>
  <c r="M171" i="6" s="1"/>
  <c r="I172" i="6"/>
  <c r="H173" i="6"/>
  <c r="M173" i="6" s="1"/>
  <c r="N173" i="6" s="1"/>
  <c r="I176" i="6"/>
  <c r="G224" i="6"/>
  <c r="I224" i="6" s="1"/>
  <c r="L186" i="6"/>
  <c r="N186" i="6" s="1"/>
  <c r="G218" i="6"/>
  <c r="L218" i="6" s="1"/>
  <c r="N218" i="6" s="1"/>
  <c r="I187" i="6"/>
  <c r="F226" i="6"/>
  <c r="F264" i="6" s="1"/>
  <c r="M190" i="6"/>
  <c r="N190" i="6" s="1"/>
  <c r="I192" i="6"/>
  <c r="I194" i="6"/>
  <c r="I196" i="6"/>
  <c r="I199" i="6"/>
  <c r="N202" i="6"/>
  <c r="G203" i="6"/>
  <c r="H205" i="6"/>
  <c r="M205" i="6" s="1"/>
  <c r="N205" i="6" s="1"/>
  <c r="G208" i="6"/>
  <c r="G212" i="6"/>
  <c r="N216" i="6"/>
  <c r="H220" i="6"/>
  <c r="I249" i="6"/>
  <c r="D264" i="6"/>
  <c r="H224" i="6"/>
  <c r="M224" i="6" s="1"/>
  <c r="H203" i="6"/>
  <c r="M203" i="6" s="1"/>
  <c r="H214" i="6"/>
  <c r="M214" i="6" s="1"/>
  <c r="H213" i="6"/>
  <c r="M213" i="6" s="1"/>
  <c r="H212" i="6"/>
  <c r="M212" i="6" s="1"/>
  <c r="H211" i="6"/>
  <c r="M211" i="6" s="1"/>
  <c r="N211" i="6" s="1"/>
  <c r="H210" i="6"/>
  <c r="M210" i="6" s="1"/>
  <c r="H209" i="6"/>
  <c r="M209" i="6" s="1"/>
  <c r="H208" i="6"/>
  <c r="M208" i="6" s="1"/>
  <c r="H207" i="6"/>
  <c r="M207" i="6" s="1"/>
  <c r="N207" i="6" s="1"/>
  <c r="I204" i="6"/>
  <c r="H206" i="6"/>
  <c r="N209" i="6"/>
  <c r="N213" i="6"/>
  <c r="I255" i="6"/>
  <c r="M255" i="6"/>
  <c r="N255" i="6" s="1"/>
  <c r="I239" i="6"/>
  <c r="N244" i="6"/>
  <c r="E264" i="6"/>
  <c r="I231" i="6"/>
  <c r="I241" i="6"/>
  <c r="H246" i="6"/>
  <c r="M246" i="6" s="1"/>
  <c r="N246" i="6" s="1"/>
  <c r="I247" i="6"/>
  <c r="I258" i="6"/>
  <c r="F19" i="7"/>
  <c r="N134" i="7"/>
  <c r="N142" i="7"/>
  <c r="N150" i="7"/>
  <c r="I163" i="7"/>
  <c r="I171" i="7"/>
  <c r="H236" i="6"/>
  <c r="M236" i="6" s="1"/>
  <c r="N236" i="6" s="1"/>
  <c r="H237" i="6"/>
  <c r="M237" i="6" s="1"/>
  <c r="N237" i="6" s="1"/>
  <c r="H238" i="6"/>
  <c r="M238" i="6" s="1"/>
  <c r="N238" i="6" s="1"/>
  <c r="H239" i="6"/>
  <c r="M239" i="6" s="1"/>
  <c r="H244" i="6"/>
  <c r="M244" i="6" s="1"/>
  <c r="I246" i="6"/>
  <c r="N160" i="7"/>
  <c r="N168" i="7"/>
  <c r="M231" i="6"/>
  <c r="N231" i="6" s="1"/>
  <c r="H233" i="6"/>
  <c r="H234" i="6"/>
  <c r="G248" i="6"/>
  <c r="L248" i="6" s="1"/>
  <c r="N248" i="6" s="1"/>
  <c r="G249" i="6"/>
  <c r="L249" i="6" s="1"/>
  <c r="G250" i="6"/>
  <c r="L250" i="6" s="1"/>
  <c r="G251" i="6"/>
  <c r="L251" i="6" s="1"/>
  <c r="N251" i="6" s="1"/>
  <c r="G252" i="6"/>
  <c r="L252" i="6" s="1"/>
  <c r="N252" i="6" s="1"/>
  <c r="G253" i="6"/>
  <c r="L253" i="6" s="1"/>
  <c r="G254" i="6"/>
  <c r="L254" i="6" s="1"/>
  <c r="G259" i="6"/>
  <c r="L259" i="6" s="1"/>
  <c r="N259" i="6" s="1"/>
  <c r="I16" i="7"/>
  <c r="I19" i="7" s="1"/>
  <c r="I120" i="7" s="1"/>
  <c r="N47" i="7"/>
  <c r="F120" i="7"/>
  <c r="N118" i="7"/>
  <c r="N120" i="7" s="1"/>
  <c r="N140" i="7"/>
  <c r="N148" i="7"/>
  <c r="N163" i="7"/>
  <c r="I165" i="7"/>
  <c r="N171" i="7"/>
  <c r="I173" i="7"/>
  <c r="N192" i="7"/>
  <c r="H248" i="6"/>
  <c r="M248" i="6" s="1"/>
  <c r="H249" i="6"/>
  <c r="M249" i="6" s="1"/>
  <c r="H250" i="6"/>
  <c r="M250" i="6" s="1"/>
  <c r="H251" i="6"/>
  <c r="M251" i="6" s="1"/>
  <c r="H252" i="6"/>
  <c r="M252" i="6" s="1"/>
  <c r="H253" i="6"/>
  <c r="M253" i="6" s="1"/>
  <c r="H254" i="6"/>
  <c r="M254" i="6" s="1"/>
  <c r="H259" i="6"/>
  <c r="M259" i="6" s="1"/>
  <c r="I141" i="7"/>
  <c r="I149" i="7"/>
  <c r="I153" i="7"/>
  <c r="I160" i="7"/>
  <c r="I168" i="7"/>
  <c r="K266" i="7"/>
  <c r="M127" i="7"/>
  <c r="N127" i="7" s="1"/>
  <c r="N130" i="7" s="1"/>
  <c r="G220" i="7"/>
  <c r="L220" i="7" s="1"/>
  <c r="N220" i="7" s="1"/>
  <c r="G215" i="7"/>
  <c r="G211" i="7"/>
  <c r="G208" i="7"/>
  <c r="G202" i="7"/>
  <c r="L202" i="7" s="1"/>
  <c r="G226" i="7"/>
  <c r="G213" i="7"/>
  <c r="G210" i="7"/>
  <c r="G205" i="7"/>
  <c r="L205" i="7" s="1"/>
  <c r="N205" i="7" s="1"/>
  <c r="G199" i="7"/>
  <c r="L199" i="7" s="1"/>
  <c r="N199" i="7" s="1"/>
  <c r="M188" i="7"/>
  <c r="N188" i="7" s="1"/>
  <c r="H190" i="7"/>
  <c r="H193" i="7"/>
  <c r="M193" i="7" s="1"/>
  <c r="N193" i="7" s="1"/>
  <c r="G194" i="7"/>
  <c r="L194" i="7" s="1"/>
  <c r="N194" i="7" s="1"/>
  <c r="I196" i="7"/>
  <c r="I197" i="7"/>
  <c r="H202" i="7"/>
  <c r="M202" i="7" s="1"/>
  <c r="G203" i="7"/>
  <c r="G207" i="7"/>
  <c r="H208" i="7"/>
  <c r="M208" i="7" s="1"/>
  <c r="G209" i="7"/>
  <c r="G214" i="7"/>
  <c r="I239" i="7"/>
  <c r="I241" i="7"/>
  <c r="I22" i="7"/>
  <c r="I26" i="7" s="1"/>
  <c r="H128" i="7"/>
  <c r="M128" i="7" s="1"/>
  <c r="N128" i="7" s="1"/>
  <c r="H158" i="7"/>
  <c r="M158" i="7" s="1"/>
  <c r="N158" i="7" s="1"/>
  <c r="H159" i="7"/>
  <c r="M159" i="7" s="1"/>
  <c r="N159" i="7" s="1"/>
  <c r="H160" i="7"/>
  <c r="M160" i="7" s="1"/>
  <c r="H161" i="7"/>
  <c r="M161" i="7" s="1"/>
  <c r="N161" i="7" s="1"/>
  <c r="H162" i="7"/>
  <c r="M162" i="7" s="1"/>
  <c r="N162" i="7" s="1"/>
  <c r="H163" i="7"/>
  <c r="M163" i="7" s="1"/>
  <c r="H164" i="7"/>
  <c r="M164" i="7" s="1"/>
  <c r="N164" i="7" s="1"/>
  <c r="H165" i="7"/>
  <c r="M165" i="7" s="1"/>
  <c r="N165" i="7" s="1"/>
  <c r="H166" i="7"/>
  <c r="M166" i="7" s="1"/>
  <c r="N166" i="7" s="1"/>
  <c r="H167" i="7"/>
  <c r="M167" i="7" s="1"/>
  <c r="N167" i="7" s="1"/>
  <c r="H168" i="7"/>
  <c r="M168" i="7" s="1"/>
  <c r="H169" i="7"/>
  <c r="M169" i="7" s="1"/>
  <c r="N169" i="7" s="1"/>
  <c r="H170" i="7"/>
  <c r="M170" i="7" s="1"/>
  <c r="N170" i="7" s="1"/>
  <c r="H171" i="7"/>
  <c r="M171" i="7" s="1"/>
  <c r="H172" i="7"/>
  <c r="M172" i="7" s="1"/>
  <c r="N172" i="7" s="1"/>
  <c r="H173" i="7"/>
  <c r="M173" i="7" s="1"/>
  <c r="N173" i="7" s="1"/>
  <c r="H174" i="7"/>
  <c r="M174" i="7" s="1"/>
  <c r="N174" i="7" s="1"/>
  <c r="H175" i="7"/>
  <c r="M175" i="7" s="1"/>
  <c r="N175" i="7" s="1"/>
  <c r="H176" i="7"/>
  <c r="M176" i="7" s="1"/>
  <c r="N176" i="7" s="1"/>
  <c r="H177" i="7"/>
  <c r="M177" i="7" s="1"/>
  <c r="N177" i="7" s="1"/>
  <c r="H178" i="7"/>
  <c r="M178" i="7" s="1"/>
  <c r="N178" i="7" s="1"/>
  <c r="H179" i="7"/>
  <c r="M179" i="7" s="1"/>
  <c r="N179" i="7" s="1"/>
  <c r="H226" i="7"/>
  <c r="M226" i="7" s="1"/>
  <c r="H216" i="7"/>
  <c r="M216" i="7" s="1"/>
  <c r="H215" i="7"/>
  <c r="M215" i="7" s="1"/>
  <c r="H214" i="7"/>
  <c r="M214" i="7" s="1"/>
  <c r="H213" i="7"/>
  <c r="M213" i="7" s="1"/>
  <c r="H212" i="7"/>
  <c r="M212" i="7" s="1"/>
  <c r="H211" i="7"/>
  <c r="M211" i="7" s="1"/>
  <c r="H220" i="7"/>
  <c r="M220" i="7" s="1"/>
  <c r="H209" i="7"/>
  <c r="M209" i="7" s="1"/>
  <c r="H200" i="7"/>
  <c r="M200" i="7" s="1"/>
  <c r="H207" i="7"/>
  <c r="M207" i="7" s="1"/>
  <c r="H203" i="7"/>
  <c r="M203" i="7" s="1"/>
  <c r="H198" i="7"/>
  <c r="M198" i="7" s="1"/>
  <c r="H194" i="7"/>
  <c r="M194" i="7" s="1"/>
  <c r="N198" i="7"/>
  <c r="H205" i="7"/>
  <c r="M205" i="7" s="1"/>
  <c r="I234" i="7"/>
  <c r="M234" i="7"/>
  <c r="N234" i="7" s="1"/>
  <c r="I244" i="7"/>
  <c r="M244" i="7"/>
  <c r="N244" i="7" s="1"/>
  <c r="I246" i="7"/>
  <c r="E266" i="7"/>
  <c r="I127" i="7"/>
  <c r="I188" i="7"/>
  <c r="F192" i="7"/>
  <c r="I192" i="7" s="1"/>
  <c r="H195" i="7"/>
  <c r="M195" i="7" s="1"/>
  <c r="N195" i="7" s="1"/>
  <c r="I199" i="7"/>
  <c r="G212" i="7"/>
  <c r="G216" i="7"/>
  <c r="N217" i="7"/>
  <c r="H26" i="8"/>
  <c r="H133" i="7"/>
  <c r="M133" i="7" s="1"/>
  <c r="N133" i="7" s="1"/>
  <c r="H134" i="7"/>
  <c r="M134" i="7" s="1"/>
  <c r="H135" i="7"/>
  <c r="M135" i="7" s="1"/>
  <c r="N135" i="7" s="1"/>
  <c r="H136" i="7"/>
  <c r="M136" i="7" s="1"/>
  <c r="N136" i="7" s="1"/>
  <c r="H137" i="7"/>
  <c r="M137" i="7" s="1"/>
  <c r="N137" i="7" s="1"/>
  <c r="H138" i="7"/>
  <c r="M138" i="7" s="1"/>
  <c r="N138" i="7" s="1"/>
  <c r="H139" i="7"/>
  <c r="M139" i="7" s="1"/>
  <c r="N139" i="7" s="1"/>
  <c r="H140" i="7"/>
  <c r="M140" i="7" s="1"/>
  <c r="H141" i="7"/>
  <c r="M141" i="7" s="1"/>
  <c r="N141" i="7" s="1"/>
  <c r="H142" i="7"/>
  <c r="M142" i="7" s="1"/>
  <c r="H143" i="7"/>
  <c r="M143" i="7" s="1"/>
  <c r="N143" i="7" s="1"/>
  <c r="H144" i="7"/>
  <c r="M144" i="7" s="1"/>
  <c r="N144" i="7" s="1"/>
  <c r="H145" i="7"/>
  <c r="M145" i="7" s="1"/>
  <c r="N145" i="7" s="1"/>
  <c r="H146" i="7"/>
  <c r="M146" i="7" s="1"/>
  <c r="N146" i="7" s="1"/>
  <c r="H147" i="7"/>
  <c r="M147" i="7" s="1"/>
  <c r="N147" i="7" s="1"/>
  <c r="H148" i="7"/>
  <c r="M148" i="7" s="1"/>
  <c r="H149" i="7"/>
  <c r="M149" i="7" s="1"/>
  <c r="N149" i="7" s="1"/>
  <c r="H150" i="7"/>
  <c r="M150" i="7" s="1"/>
  <c r="H151" i="7"/>
  <c r="M151" i="7" s="1"/>
  <c r="N151" i="7" s="1"/>
  <c r="H152" i="7"/>
  <c r="M152" i="7" s="1"/>
  <c r="N152" i="7" s="1"/>
  <c r="H199" i="7"/>
  <c r="M199" i="7" s="1"/>
  <c r="N200" i="7"/>
  <c r="I202" i="7"/>
  <c r="L233" i="7"/>
  <c r="N233" i="7" s="1"/>
  <c r="G262" i="7"/>
  <c r="N257" i="7"/>
  <c r="I217" i="7"/>
  <c r="M217" i="7"/>
  <c r="I222" i="7"/>
  <c r="M222" i="7"/>
  <c r="N222" i="7" s="1"/>
  <c r="I242" i="7"/>
  <c r="N251" i="7"/>
  <c r="N253" i="7"/>
  <c r="N255" i="7"/>
  <c r="I257" i="7"/>
  <c r="M257" i="7"/>
  <c r="N261" i="7"/>
  <c r="F264" i="7"/>
  <c r="H19" i="8"/>
  <c r="H57" i="8"/>
  <c r="H90" i="8"/>
  <c r="H92" i="8"/>
  <c r="H94" i="8"/>
  <c r="H96" i="8"/>
  <c r="H98" i="8"/>
  <c r="H100" i="8"/>
  <c r="H102" i="8"/>
  <c r="H104" i="8"/>
  <c r="H106" i="8"/>
  <c r="H108" i="8"/>
  <c r="H110" i="8"/>
  <c r="H112" i="8"/>
  <c r="H114" i="8"/>
  <c r="N218" i="7"/>
  <c r="N223" i="7"/>
  <c r="I247" i="7"/>
  <c r="I248" i="7"/>
  <c r="N250" i="7"/>
  <c r="I251" i="7"/>
  <c r="N252" i="7"/>
  <c r="I253" i="7"/>
  <c r="N254" i="7"/>
  <c r="I255" i="7"/>
  <c r="N256" i="7"/>
  <c r="N258" i="7"/>
  <c r="I261" i="7"/>
  <c r="H58" i="8"/>
  <c r="H60" i="8" s="1"/>
  <c r="H89" i="8"/>
  <c r="H91" i="8"/>
  <c r="H93" i="8"/>
  <c r="H95" i="8"/>
  <c r="H97" i="8"/>
  <c r="H99" i="8"/>
  <c r="H101" i="8"/>
  <c r="H103" i="8"/>
  <c r="H105" i="8"/>
  <c r="H107" i="8"/>
  <c r="H109" i="8"/>
  <c r="H111" i="8"/>
  <c r="H113" i="8"/>
  <c r="F198" i="8"/>
  <c r="H198" i="8" s="1"/>
  <c r="F197" i="8"/>
  <c r="H197" i="8" s="1"/>
  <c r="F196" i="8"/>
  <c r="H196" i="8" s="1"/>
  <c r="F201" i="8"/>
  <c r="H201" i="8" s="1"/>
  <c r="F200" i="8"/>
  <c r="H200" i="8" s="1"/>
  <c r="F218" i="8"/>
  <c r="H218" i="8" s="1"/>
  <c r="F203" i="8"/>
  <c r="F193" i="8"/>
  <c r="H193" i="8" s="1"/>
  <c r="F192" i="8"/>
  <c r="H192" i="8" s="1"/>
  <c r="F191" i="8"/>
  <c r="H191" i="8" s="1"/>
  <c r="F206" i="8"/>
  <c r="F210" i="8"/>
  <c r="F214" i="8"/>
  <c r="H214" i="8" s="1"/>
  <c r="K20" i="11"/>
  <c r="F207" i="8"/>
  <c r="F211" i="8"/>
  <c r="H21" i="11"/>
  <c r="C21" i="11"/>
  <c r="H28" i="11"/>
  <c r="G126" i="8"/>
  <c r="H126" i="8" s="1"/>
  <c r="H128" i="8" s="1"/>
  <c r="D181" i="8"/>
  <c r="D264" i="8" s="1"/>
  <c r="G156" i="8"/>
  <c r="H156" i="8" s="1"/>
  <c r="G157" i="8"/>
  <c r="H157" i="8" s="1"/>
  <c r="G158" i="8"/>
  <c r="H158" i="8" s="1"/>
  <c r="G159" i="8"/>
  <c r="H159" i="8" s="1"/>
  <c r="G160" i="8"/>
  <c r="H160" i="8" s="1"/>
  <c r="G161" i="8"/>
  <c r="H161" i="8" s="1"/>
  <c r="G162" i="8"/>
  <c r="H162" i="8" s="1"/>
  <c r="G163" i="8"/>
  <c r="H163" i="8" s="1"/>
  <c r="G164" i="8"/>
  <c r="H164" i="8" s="1"/>
  <c r="G165" i="8"/>
  <c r="H165" i="8" s="1"/>
  <c r="G166" i="8"/>
  <c r="H166" i="8" s="1"/>
  <c r="G167" i="8"/>
  <c r="H167" i="8" s="1"/>
  <c r="G168" i="8"/>
  <c r="H168" i="8" s="1"/>
  <c r="G169" i="8"/>
  <c r="H169" i="8" s="1"/>
  <c r="G170" i="8"/>
  <c r="H170" i="8" s="1"/>
  <c r="G171" i="8"/>
  <c r="H171" i="8" s="1"/>
  <c r="G172" i="8"/>
  <c r="H172" i="8" s="1"/>
  <c r="G173" i="8"/>
  <c r="H173" i="8" s="1"/>
  <c r="G174" i="8"/>
  <c r="H174" i="8" s="1"/>
  <c r="G175" i="8"/>
  <c r="H175" i="8" s="1"/>
  <c r="G176" i="8"/>
  <c r="H176" i="8" s="1"/>
  <c r="H186" i="8"/>
  <c r="F188" i="8"/>
  <c r="H188" i="8" s="1"/>
  <c r="F208" i="8"/>
  <c r="H208" i="8" s="1"/>
  <c r="F212" i="8"/>
  <c r="C28" i="11"/>
  <c r="K31" i="11"/>
  <c r="F33" i="11"/>
  <c r="Q39" i="15"/>
  <c r="F205" i="8"/>
  <c r="F209" i="8"/>
  <c r="F213" i="8"/>
  <c r="H213" i="8" s="1"/>
  <c r="H244" i="8"/>
  <c r="H262" i="8" s="1"/>
  <c r="F31" i="11"/>
  <c r="F35" i="11" s="1"/>
  <c r="C35" i="11"/>
  <c r="F32" i="11"/>
  <c r="H21" i="12"/>
  <c r="K17" i="12"/>
  <c r="E32" i="12"/>
  <c r="F32" i="12" s="1"/>
  <c r="E25" i="12"/>
  <c r="F25" i="12" s="1"/>
  <c r="J18" i="12"/>
  <c r="K18" i="12" s="1"/>
  <c r="F18" i="12"/>
  <c r="L24" i="15"/>
  <c r="D49" i="15"/>
  <c r="G205" i="8"/>
  <c r="G206" i="8"/>
  <c r="G207" i="8"/>
  <c r="G208" i="8"/>
  <c r="G209" i="8"/>
  <c r="G210" i="8"/>
  <c r="G211" i="8"/>
  <c r="G212" i="8"/>
  <c r="G213" i="8"/>
  <c r="G214" i="8"/>
  <c r="I19" i="11"/>
  <c r="K19" i="11" s="1"/>
  <c r="I20" i="11"/>
  <c r="I25" i="11"/>
  <c r="D26" i="11"/>
  <c r="F26" i="11" s="1"/>
  <c r="I31" i="12"/>
  <c r="K31" i="12" s="1"/>
  <c r="I24" i="12"/>
  <c r="K24" i="12" s="1"/>
  <c r="J32" i="13"/>
  <c r="P30" i="15"/>
  <c r="E32" i="15"/>
  <c r="L41" i="15"/>
  <c r="L43" i="15"/>
  <c r="L17" i="16"/>
  <c r="J26" i="16"/>
  <c r="Q26" i="16" s="1"/>
  <c r="P26" i="16"/>
  <c r="D36" i="16"/>
  <c r="G30" i="16"/>
  <c r="K42" i="16"/>
  <c r="L42" i="16" s="1"/>
  <c r="P42" i="16"/>
  <c r="Q47" i="21"/>
  <c r="G203" i="8"/>
  <c r="G218" i="8"/>
  <c r="J18" i="11"/>
  <c r="J19" i="11"/>
  <c r="J20" i="11"/>
  <c r="J24" i="11"/>
  <c r="K24" i="11" s="1"/>
  <c r="E25" i="11"/>
  <c r="F25" i="11" s="1"/>
  <c r="F28" i="11" s="1"/>
  <c r="E26" i="11"/>
  <c r="E27" i="11"/>
  <c r="F27" i="11" s="1"/>
  <c r="J31" i="12"/>
  <c r="J24" i="12"/>
  <c r="I32" i="12"/>
  <c r="I25" i="12"/>
  <c r="D33" i="12"/>
  <c r="D26" i="12"/>
  <c r="I19" i="12"/>
  <c r="J26" i="15"/>
  <c r="P26" i="15"/>
  <c r="G47" i="15"/>
  <c r="G41" i="15"/>
  <c r="P43" i="15"/>
  <c r="L45" i="15"/>
  <c r="D19" i="16"/>
  <c r="G13" i="16"/>
  <c r="G19" i="16" s="1"/>
  <c r="G17" i="16"/>
  <c r="L26" i="16"/>
  <c r="L13" i="16"/>
  <c r="L19" i="16" s="1"/>
  <c r="G200" i="8"/>
  <c r="C21" i="12"/>
  <c r="C37" i="12" s="1"/>
  <c r="F17" i="12"/>
  <c r="F21" i="12" s="1"/>
  <c r="E33" i="12"/>
  <c r="E26" i="12"/>
  <c r="J19" i="12"/>
  <c r="E34" i="15"/>
  <c r="G34" i="15" s="1"/>
  <c r="I47" i="15"/>
  <c r="I49" i="15" s="1"/>
  <c r="Q41" i="15"/>
  <c r="G43" i="15"/>
  <c r="G45" i="15"/>
  <c r="I28" i="16"/>
  <c r="L34" i="16"/>
  <c r="L24" i="17"/>
  <c r="F23" i="2" s="1"/>
  <c r="P22" i="15"/>
  <c r="F24" i="15"/>
  <c r="K24" i="15" s="1"/>
  <c r="Q24" i="15" s="1"/>
  <c r="K30" i="15"/>
  <c r="Q30" i="15" s="1"/>
  <c r="D36" i="15"/>
  <c r="L22" i="16"/>
  <c r="E24" i="16"/>
  <c r="G24" i="16" s="1"/>
  <c r="G28" i="16" s="1"/>
  <c r="J30" i="16"/>
  <c r="E32" i="16"/>
  <c r="L38" i="16"/>
  <c r="G19" i="17"/>
  <c r="G24" i="17" s="1"/>
  <c r="D23" i="2" s="1"/>
  <c r="I24" i="18"/>
  <c r="P50" i="19"/>
  <c r="H34" i="11" s="1"/>
  <c r="P50" i="20"/>
  <c r="H34" i="12" s="1"/>
  <c r="Q28" i="21"/>
  <c r="F49" i="21"/>
  <c r="Q49" i="21" s="1"/>
  <c r="J49" i="21"/>
  <c r="N49" i="21"/>
  <c r="I20" i="12"/>
  <c r="D27" i="12"/>
  <c r="J22" i="15"/>
  <c r="L30" i="15"/>
  <c r="K39" i="15"/>
  <c r="L39" i="15" s="1"/>
  <c r="L47" i="15" s="1"/>
  <c r="P41" i="15"/>
  <c r="P45" i="15"/>
  <c r="P22" i="16"/>
  <c r="P34" i="16"/>
  <c r="L44" i="16"/>
  <c r="L16" i="18"/>
  <c r="L24" i="18" s="1"/>
  <c r="F23" i="3" s="1"/>
  <c r="D24" i="18"/>
  <c r="F11" i="21"/>
  <c r="F11" i="24"/>
  <c r="J11" i="21"/>
  <c r="J11" i="24"/>
  <c r="N11" i="21"/>
  <c r="N11" i="24"/>
  <c r="P46" i="19"/>
  <c r="H32" i="11" s="1"/>
  <c r="F11" i="25"/>
  <c r="F11" i="22"/>
  <c r="J11" i="25"/>
  <c r="J11" i="22"/>
  <c r="N11" i="25"/>
  <c r="N11" i="22"/>
  <c r="P46" i="20"/>
  <c r="H32" i="12" s="1"/>
  <c r="G49" i="21"/>
  <c r="K49" i="21"/>
  <c r="O49" i="21"/>
  <c r="J20" i="12"/>
  <c r="E27" i="12"/>
  <c r="K22" i="15"/>
  <c r="J22" i="16"/>
  <c r="Q22" i="16" s="1"/>
  <c r="G42" i="16"/>
  <c r="I66" i="16"/>
  <c r="I68" i="16" s="1"/>
  <c r="I70" i="16" s="1"/>
  <c r="D24" i="17"/>
  <c r="I24" i="17"/>
  <c r="K30" i="16"/>
  <c r="F34" i="16"/>
  <c r="K34" i="16" s="1"/>
  <c r="Q34" i="16" s="1"/>
  <c r="E11" i="24"/>
  <c r="I11" i="24"/>
  <c r="M11" i="24"/>
  <c r="K38" i="16"/>
  <c r="Q38" i="16" s="1"/>
  <c r="P44" i="16"/>
  <c r="G11" i="22"/>
  <c r="K11" i="22"/>
  <c r="O11" i="22"/>
  <c r="D47" i="22"/>
  <c r="D11" i="22"/>
  <c r="H11" i="22"/>
  <c r="L11" i="22"/>
  <c r="P11" i="22"/>
  <c r="E45" i="22"/>
  <c r="N155" i="7" l="1"/>
  <c r="N183" i="7"/>
  <c r="N177" i="5"/>
  <c r="N181" i="7"/>
  <c r="I264" i="7"/>
  <c r="N152" i="5"/>
  <c r="N179" i="6"/>
  <c r="N127" i="5"/>
  <c r="N179" i="5" s="1"/>
  <c r="N177" i="4"/>
  <c r="N179" i="4" s="1"/>
  <c r="I193" i="7"/>
  <c r="I174" i="7"/>
  <c r="I143" i="7"/>
  <c r="L212" i="6"/>
  <c r="N212" i="6" s="1"/>
  <c r="I212" i="6"/>
  <c r="I147" i="6"/>
  <c r="M147" i="6"/>
  <c r="N147" i="6" s="1"/>
  <c r="I135" i="6"/>
  <c r="M135" i="6"/>
  <c r="N135" i="6" s="1"/>
  <c r="I237" i="6"/>
  <c r="L211" i="5"/>
  <c r="N211" i="5" s="1"/>
  <c r="I211" i="5"/>
  <c r="L200" i="5"/>
  <c r="N200" i="5" s="1"/>
  <c r="I200" i="5"/>
  <c r="I257" i="5"/>
  <c r="M257" i="5"/>
  <c r="N257" i="5" s="1"/>
  <c r="I198" i="5"/>
  <c r="L198" i="5"/>
  <c r="N198" i="5" s="1"/>
  <c r="N250" i="5"/>
  <c r="I130" i="5"/>
  <c r="I142" i="5"/>
  <c r="I169" i="5"/>
  <c r="I199" i="4"/>
  <c r="I165" i="4"/>
  <c r="I157" i="4"/>
  <c r="D49" i="22"/>
  <c r="G24" i="15"/>
  <c r="G28" i="15" s="1"/>
  <c r="G49" i="15" s="1"/>
  <c r="D25" i="2" s="1"/>
  <c r="J32" i="16"/>
  <c r="P32" i="16"/>
  <c r="G32" i="16"/>
  <c r="J33" i="12"/>
  <c r="J26" i="12"/>
  <c r="F26" i="12"/>
  <c r="F28" i="12" s="1"/>
  <c r="J32" i="11"/>
  <c r="K32" i="11" s="1"/>
  <c r="K35" i="11" s="1"/>
  <c r="J25" i="11"/>
  <c r="K25" i="11" s="1"/>
  <c r="Q42" i="16"/>
  <c r="H209" i="8"/>
  <c r="H207" i="8"/>
  <c r="H210" i="8"/>
  <c r="L262" i="7"/>
  <c r="N262" i="7" s="1"/>
  <c r="I262" i="7"/>
  <c r="L216" i="7"/>
  <c r="N216" i="7" s="1"/>
  <c r="I216" i="7"/>
  <c r="L207" i="7"/>
  <c r="N207" i="7" s="1"/>
  <c r="I207" i="7"/>
  <c r="M190" i="7"/>
  <c r="N190" i="7" s="1"/>
  <c r="I190" i="7"/>
  <c r="L210" i="7"/>
  <c r="N210" i="7" s="1"/>
  <c r="I210" i="7"/>
  <c r="L208" i="7"/>
  <c r="N208" i="7" s="1"/>
  <c r="I208" i="7"/>
  <c r="I133" i="7"/>
  <c r="I200" i="7"/>
  <c r="I176" i="7"/>
  <c r="I145" i="7"/>
  <c r="I137" i="7"/>
  <c r="F228" i="7"/>
  <c r="I169" i="7"/>
  <c r="I161" i="7"/>
  <c r="I146" i="7"/>
  <c r="I138" i="7"/>
  <c r="N254" i="6"/>
  <c r="N250" i="6"/>
  <c r="N262" i="6" s="1"/>
  <c r="I233" i="6"/>
  <c r="M233" i="6"/>
  <c r="N233" i="6" s="1"/>
  <c r="I179" i="7"/>
  <c r="I148" i="7"/>
  <c r="I140" i="7"/>
  <c r="I254" i="6"/>
  <c r="I211" i="6"/>
  <c r="I203" i="6"/>
  <c r="I226" i="6" s="1"/>
  <c r="L203" i="6"/>
  <c r="N203" i="6" s="1"/>
  <c r="I177" i="6"/>
  <c r="I150" i="6"/>
  <c r="M150" i="6"/>
  <c r="N150" i="6" s="1"/>
  <c r="I146" i="6"/>
  <c r="M146" i="6"/>
  <c r="N146" i="6" s="1"/>
  <c r="I142" i="6"/>
  <c r="M142" i="6"/>
  <c r="N142" i="6" s="1"/>
  <c r="I138" i="6"/>
  <c r="M138" i="6"/>
  <c r="N138" i="6" s="1"/>
  <c r="I134" i="6"/>
  <c r="M134" i="6"/>
  <c r="N134" i="6" s="1"/>
  <c r="I259" i="6"/>
  <c r="I238" i="6"/>
  <c r="L210" i="6"/>
  <c r="N210" i="6" s="1"/>
  <c r="N226" i="6" s="1"/>
  <c r="I210" i="6"/>
  <c r="I173" i="6"/>
  <c r="I169" i="6"/>
  <c r="I165" i="6"/>
  <c r="I161" i="6"/>
  <c r="N214" i="6"/>
  <c r="L210" i="5"/>
  <c r="N210" i="5" s="1"/>
  <c r="I210" i="5"/>
  <c r="L206" i="5"/>
  <c r="N206" i="5" s="1"/>
  <c r="I206" i="5"/>
  <c r="N237" i="5"/>
  <c r="N262" i="5" s="1"/>
  <c r="I253" i="5"/>
  <c r="I197" i="5"/>
  <c r="L197" i="5"/>
  <c r="N197" i="5" s="1"/>
  <c r="N249" i="5"/>
  <c r="N254" i="5"/>
  <c r="N193" i="5"/>
  <c r="I193" i="5"/>
  <c r="I168" i="5"/>
  <c r="I160" i="5"/>
  <c r="I148" i="5"/>
  <c r="I140" i="5"/>
  <c r="I132" i="5"/>
  <c r="I258" i="4"/>
  <c r="M258" i="4"/>
  <c r="N258" i="4" s="1"/>
  <c r="I258" i="5"/>
  <c r="I252" i="4"/>
  <c r="I243" i="4"/>
  <c r="L234" i="4"/>
  <c r="N234" i="4" s="1"/>
  <c r="N262" i="4" s="1"/>
  <c r="I234" i="4"/>
  <c r="I191" i="5"/>
  <c r="I147" i="5"/>
  <c r="I139" i="5"/>
  <c r="I131" i="5"/>
  <c r="I255" i="4"/>
  <c r="L235" i="4"/>
  <c r="N235" i="4" s="1"/>
  <c r="I235" i="4"/>
  <c r="L238" i="4"/>
  <c r="N238" i="4" s="1"/>
  <c r="I238" i="4"/>
  <c r="N249" i="4"/>
  <c r="N253" i="4"/>
  <c r="I245" i="5"/>
  <c r="I214" i="5"/>
  <c r="I171" i="5"/>
  <c r="I163" i="5"/>
  <c r="I242" i="4"/>
  <c r="F266" i="4"/>
  <c r="H192" i="4"/>
  <c r="M191" i="4"/>
  <c r="I168" i="4"/>
  <c r="I160" i="4"/>
  <c r="I204" i="4"/>
  <c r="I156" i="4"/>
  <c r="I177" i="4" s="1"/>
  <c r="I171" i="4"/>
  <c r="I163" i="4"/>
  <c r="E47" i="22"/>
  <c r="E49" i="22" s="1"/>
  <c r="F45" i="22"/>
  <c r="J34" i="12"/>
  <c r="J27" i="12"/>
  <c r="I34" i="12"/>
  <c r="I27" i="12"/>
  <c r="K27" i="12" s="1"/>
  <c r="K20" i="12"/>
  <c r="I33" i="12"/>
  <c r="I26" i="12"/>
  <c r="K26" i="12" s="1"/>
  <c r="K19" i="12"/>
  <c r="J33" i="11"/>
  <c r="J26" i="11"/>
  <c r="J32" i="15"/>
  <c r="P32" i="15"/>
  <c r="G32" i="15"/>
  <c r="G36" i="15" s="1"/>
  <c r="H211" i="8"/>
  <c r="F266" i="7"/>
  <c r="N202" i="7"/>
  <c r="I234" i="6"/>
  <c r="M234" i="6"/>
  <c r="N234" i="6" s="1"/>
  <c r="I151" i="7"/>
  <c r="I135" i="7"/>
  <c r="I151" i="6"/>
  <c r="M151" i="6"/>
  <c r="N151" i="6" s="1"/>
  <c r="I139" i="6"/>
  <c r="M139" i="6"/>
  <c r="N139" i="6" s="1"/>
  <c r="I131" i="6"/>
  <c r="M131" i="6"/>
  <c r="N131" i="6" s="1"/>
  <c r="L264" i="5"/>
  <c r="N264" i="5" s="1"/>
  <c r="N268" i="5" s="1"/>
  <c r="F16" i="3" s="1"/>
  <c r="I264" i="5"/>
  <c r="N240" i="5"/>
  <c r="H199" i="5"/>
  <c r="M195" i="5"/>
  <c r="N195" i="5" s="1"/>
  <c r="I195" i="5"/>
  <c r="I134" i="5"/>
  <c r="M246" i="4"/>
  <c r="N246" i="4" s="1"/>
  <c r="I246" i="4"/>
  <c r="I161" i="5"/>
  <c r="I256" i="4"/>
  <c r="L237" i="4"/>
  <c r="N237" i="4" s="1"/>
  <c r="I237" i="4"/>
  <c r="I245" i="4"/>
  <c r="L245" i="4"/>
  <c r="N245" i="4" s="1"/>
  <c r="I250" i="4"/>
  <c r="I173" i="4"/>
  <c r="G34" i="16"/>
  <c r="G36" i="16" s="1"/>
  <c r="Q22" i="15"/>
  <c r="L22" i="15"/>
  <c r="L28" i="15" s="1"/>
  <c r="K34" i="12"/>
  <c r="Q30" i="16"/>
  <c r="L30" i="16"/>
  <c r="P34" i="15"/>
  <c r="J34" i="15"/>
  <c r="F33" i="12"/>
  <c r="F35" i="12" s="1"/>
  <c r="K21" i="12"/>
  <c r="C37" i="11"/>
  <c r="K18" i="11"/>
  <c r="K21" i="11" s="1"/>
  <c r="E16" i="9" s="1"/>
  <c r="H205" i="8"/>
  <c r="H206" i="8"/>
  <c r="H203" i="8"/>
  <c r="H226" i="8" s="1"/>
  <c r="N264" i="7"/>
  <c r="L212" i="7"/>
  <c r="N212" i="7" s="1"/>
  <c r="I212" i="7"/>
  <c r="L214" i="7"/>
  <c r="N214" i="7" s="1"/>
  <c r="I214" i="7"/>
  <c r="I205" i="7"/>
  <c r="L213" i="7"/>
  <c r="N213" i="7" s="1"/>
  <c r="I213" i="7"/>
  <c r="L211" i="7"/>
  <c r="N211" i="7" s="1"/>
  <c r="I211" i="7"/>
  <c r="I228" i="7" s="1"/>
  <c r="I198" i="7"/>
  <c r="I172" i="7"/>
  <c r="I164" i="7"/>
  <c r="I177" i="7"/>
  <c r="N253" i="6"/>
  <c r="N249" i="6"/>
  <c r="I170" i="7"/>
  <c r="I162" i="7"/>
  <c r="I147" i="7"/>
  <c r="I139" i="7"/>
  <c r="I128" i="7"/>
  <c r="I130" i="7" s="1"/>
  <c r="I175" i="7"/>
  <c r="I167" i="7"/>
  <c r="I159" i="7"/>
  <c r="I250" i="6"/>
  <c r="I262" i="6" s="1"/>
  <c r="M206" i="6"/>
  <c r="N206" i="6" s="1"/>
  <c r="I206" i="6"/>
  <c r="I236" i="6"/>
  <c r="M220" i="6"/>
  <c r="N220" i="6" s="1"/>
  <c r="I220" i="6"/>
  <c r="L208" i="6"/>
  <c r="N208" i="6" s="1"/>
  <c r="I208" i="6"/>
  <c r="I149" i="6"/>
  <c r="M149" i="6"/>
  <c r="N149" i="6" s="1"/>
  <c r="I145" i="6"/>
  <c r="M145" i="6"/>
  <c r="N145" i="6" s="1"/>
  <c r="I141" i="6"/>
  <c r="M141" i="6"/>
  <c r="N141" i="6" s="1"/>
  <c r="I137" i="6"/>
  <c r="M137" i="6"/>
  <c r="N137" i="6" s="1"/>
  <c r="I133" i="6"/>
  <c r="M133" i="6"/>
  <c r="N133" i="6" s="1"/>
  <c r="I244" i="6"/>
  <c r="N224" i="6"/>
  <c r="I126" i="6"/>
  <c r="I128" i="6" s="1"/>
  <c r="I209" i="6"/>
  <c r="I250" i="5"/>
  <c r="L213" i="5"/>
  <c r="N213" i="5" s="1"/>
  <c r="I213" i="5"/>
  <c r="L209" i="5"/>
  <c r="N209" i="5" s="1"/>
  <c r="I209" i="5"/>
  <c r="L205" i="5"/>
  <c r="N205" i="5" s="1"/>
  <c r="I205" i="5"/>
  <c r="I246" i="5"/>
  <c r="M246" i="5"/>
  <c r="N246" i="5" s="1"/>
  <c r="I127" i="5"/>
  <c r="I247" i="5"/>
  <c r="L247" i="5"/>
  <c r="N247" i="5" s="1"/>
  <c r="I218" i="5"/>
  <c r="L218" i="5"/>
  <c r="N218" i="5" s="1"/>
  <c r="I196" i="5"/>
  <c r="L196" i="5"/>
  <c r="N196" i="5" s="1"/>
  <c r="N255" i="5"/>
  <c r="N192" i="5"/>
  <c r="I249" i="5"/>
  <c r="I227" i="5"/>
  <c r="I175" i="5"/>
  <c r="I146" i="5"/>
  <c r="I138" i="5"/>
  <c r="I253" i="4"/>
  <c r="I257" i="4"/>
  <c r="M257" i="4"/>
  <c r="N257" i="4" s="1"/>
  <c r="M215" i="4"/>
  <c r="N215" i="4" s="1"/>
  <c r="I215" i="4"/>
  <c r="I192" i="5"/>
  <c r="I173" i="5"/>
  <c r="I165" i="5"/>
  <c r="I157" i="5"/>
  <c r="I177" i="5" s="1"/>
  <c r="I174" i="5"/>
  <c r="I166" i="5"/>
  <c r="I158" i="5"/>
  <c r="I145" i="5"/>
  <c r="I137" i="5"/>
  <c r="I125" i="5"/>
  <c r="I251" i="4"/>
  <c r="L247" i="4"/>
  <c r="N247" i="4" s="1"/>
  <c r="I247" i="4"/>
  <c r="L239" i="4"/>
  <c r="N239" i="4" s="1"/>
  <c r="I239" i="4"/>
  <c r="N250" i="4"/>
  <c r="N254" i="4"/>
  <c r="I240" i="5"/>
  <c r="N214" i="5"/>
  <c r="I259" i="4"/>
  <c r="M236" i="4"/>
  <c r="N236" i="4" s="1"/>
  <c r="I236" i="4"/>
  <c r="M220" i="4"/>
  <c r="N220" i="4" s="1"/>
  <c r="I220" i="4"/>
  <c r="I174" i="4"/>
  <c r="I166" i="4"/>
  <c r="I158" i="4"/>
  <c r="I125" i="4"/>
  <c r="I127" i="4" s="1"/>
  <c r="I179" i="4" s="1"/>
  <c r="I216" i="4"/>
  <c r="I169" i="4"/>
  <c r="I161" i="4"/>
  <c r="I33" i="11"/>
  <c r="K33" i="11" s="1"/>
  <c r="I26" i="11"/>
  <c r="I166" i="7"/>
  <c r="I143" i="6"/>
  <c r="M143" i="6"/>
  <c r="N143" i="6" s="1"/>
  <c r="L207" i="5"/>
  <c r="N207" i="5" s="1"/>
  <c r="I207" i="5"/>
  <c r="I181" i="5"/>
  <c r="M181" i="5"/>
  <c r="N181" i="5" s="1"/>
  <c r="F27" i="12"/>
  <c r="K34" i="11"/>
  <c r="J24" i="16"/>
  <c r="P24" i="16"/>
  <c r="P24" i="15"/>
  <c r="Q26" i="15"/>
  <c r="L26" i="15"/>
  <c r="K25" i="12"/>
  <c r="K28" i="12" s="1"/>
  <c r="E18" i="10" s="1"/>
  <c r="J34" i="11"/>
  <c r="J27" i="11"/>
  <c r="I34" i="11"/>
  <c r="I27" i="11"/>
  <c r="J32" i="12"/>
  <c r="K32" i="12" s="1"/>
  <c r="J25" i="12"/>
  <c r="F37" i="11"/>
  <c r="D22" i="2" s="1"/>
  <c r="H35" i="12"/>
  <c r="H37" i="12" s="1"/>
  <c r="H35" i="11"/>
  <c r="H37" i="11" s="1"/>
  <c r="H212" i="8"/>
  <c r="H179" i="8"/>
  <c r="H181" i="8" s="1"/>
  <c r="H116" i="8"/>
  <c r="H118" i="8" s="1"/>
  <c r="I220" i="7"/>
  <c r="I158" i="7"/>
  <c r="L209" i="7"/>
  <c r="N209" i="7" s="1"/>
  <c r="I209" i="7"/>
  <c r="L203" i="7"/>
  <c r="N203" i="7" s="1"/>
  <c r="N228" i="7" s="1"/>
  <c r="I203" i="7"/>
  <c r="L226" i="7"/>
  <c r="N226" i="7" s="1"/>
  <c r="I226" i="7"/>
  <c r="L215" i="7"/>
  <c r="N215" i="7" s="1"/>
  <c r="I215" i="7"/>
  <c r="I195" i="7"/>
  <c r="I194" i="7"/>
  <c r="I150" i="7"/>
  <c r="I142" i="7"/>
  <c r="I134" i="7"/>
  <c r="I178" i="7"/>
  <c r="I152" i="7"/>
  <c r="I144" i="7"/>
  <c r="I136" i="7"/>
  <c r="I253" i="6"/>
  <c r="I207" i="6"/>
  <c r="I174" i="6"/>
  <c r="I170" i="6"/>
  <c r="I166" i="6"/>
  <c r="I162" i="6"/>
  <c r="I158" i="6"/>
  <c r="I179" i="6" s="1"/>
  <c r="I148" i="6"/>
  <c r="M148" i="6"/>
  <c r="N148" i="6" s="1"/>
  <c r="I144" i="6"/>
  <c r="M144" i="6"/>
  <c r="N144" i="6" s="1"/>
  <c r="I140" i="6"/>
  <c r="M140" i="6"/>
  <c r="N140" i="6" s="1"/>
  <c r="I136" i="6"/>
  <c r="M136" i="6"/>
  <c r="N136" i="6" s="1"/>
  <c r="I132" i="6"/>
  <c r="M132" i="6"/>
  <c r="N132" i="6" s="1"/>
  <c r="I252" i="6"/>
  <c r="I251" i="6"/>
  <c r="I205" i="6"/>
  <c r="L212" i="5"/>
  <c r="N212" i="5" s="1"/>
  <c r="I212" i="5"/>
  <c r="L208" i="5"/>
  <c r="N208" i="5" s="1"/>
  <c r="I208" i="5"/>
  <c r="L201" i="5"/>
  <c r="N201" i="5" s="1"/>
  <c r="I201" i="5"/>
  <c r="N253" i="5"/>
  <c r="N245" i="5"/>
  <c r="I251" i="5"/>
  <c r="I235" i="5"/>
  <c r="I262" i="5" s="1"/>
  <c r="I203" i="5"/>
  <c r="L203" i="5"/>
  <c r="N203" i="5" s="1"/>
  <c r="M256" i="5"/>
  <c r="N256" i="5" s="1"/>
  <c r="I256" i="5"/>
  <c r="I237" i="5"/>
  <c r="I144" i="5"/>
  <c r="I136" i="5"/>
  <c r="M241" i="4"/>
  <c r="N241" i="4" s="1"/>
  <c r="I241" i="4"/>
  <c r="I262" i="4" s="1"/>
  <c r="M202" i="4"/>
  <c r="N202" i="4" s="1"/>
  <c r="I202" i="4"/>
  <c r="I260" i="4"/>
  <c r="I143" i="5"/>
  <c r="I135" i="5"/>
  <c r="I248" i="4"/>
  <c r="L264" i="4"/>
  <c r="N264" i="4" s="1"/>
  <c r="I264" i="4"/>
  <c r="L240" i="4"/>
  <c r="N240" i="4" s="1"/>
  <c r="I240" i="4"/>
  <c r="N251" i="4"/>
  <c r="N255" i="4"/>
  <c r="I167" i="5"/>
  <c r="I159" i="5"/>
  <c r="I254" i="4"/>
  <c r="L191" i="4"/>
  <c r="N191" i="4" s="1"/>
  <c r="G192" i="4"/>
  <c r="I190" i="4"/>
  <c r="I172" i="4"/>
  <c r="I164" i="4"/>
  <c r="I175" i="4"/>
  <c r="I167" i="4"/>
  <c r="I159" i="4"/>
  <c r="E20" i="9" l="1"/>
  <c r="H264" i="8"/>
  <c r="F37" i="12"/>
  <c r="D22" i="3" s="1"/>
  <c r="K27" i="11"/>
  <c r="Q32" i="15"/>
  <c r="L32" i="15"/>
  <c r="G45" i="22"/>
  <c r="F47" i="22"/>
  <c r="F49" i="22" s="1"/>
  <c r="I152" i="5"/>
  <c r="I179" i="5" s="1"/>
  <c r="Q34" i="15"/>
  <c r="L34" i="15"/>
  <c r="H202" i="5"/>
  <c r="M199" i="5"/>
  <c r="N199" i="5" s="1"/>
  <c r="I199" i="5"/>
  <c r="H193" i="4"/>
  <c r="M192" i="4"/>
  <c r="I153" i="6"/>
  <c r="I181" i="6" s="1"/>
  <c r="I264" i="6" s="1"/>
  <c r="D17" i="2" s="1"/>
  <c r="N153" i="6"/>
  <c r="N181" i="6" s="1"/>
  <c r="N264" i="6" s="1"/>
  <c r="F17" i="2" s="1"/>
  <c r="K33" i="12"/>
  <c r="K35" i="12" s="1"/>
  <c r="L192" i="4"/>
  <c r="N192" i="4" s="1"/>
  <c r="G193" i="4"/>
  <c r="I192" i="4"/>
  <c r="I181" i="7"/>
  <c r="Q24" i="16"/>
  <c r="L24" i="16"/>
  <c r="L28" i="16" s="1"/>
  <c r="K26" i="11"/>
  <c r="K28" i="11" s="1"/>
  <c r="N266" i="7"/>
  <c r="F17" i="3" s="1"/>
  <c r="E16" i="10"/>
  <c r="I268" i="5"/>
  <c r="D16" i="3" s="1"/>
  <c r="I155" i="7"/>
  <c r="I183" i="7" s="1"/>
  <c r="I266" i="7" s="1"/>
  <c r="D17" i="3" s="1"/>
  <c r="Q32" i="16"/>
  <c r="L32" i="16"/>
  <c r="L36" i="16" s="1"/>
  <c r="E20" i="10" l="1"/>
  <c r="K37" i="12"/>
  <c r="F22" i="3" s="1"/>
  <c r="E18" i="9"/>
  <c r="E22" i="9" s="1"/>
  <c r="K37" i="11"/>
  <c r="F22" i="2" s="1"/>
  <c r="H196" i="4"/>
  <c r="M193" i="4"/>
  <c r="H45" i="22"/>
  <c r="G47" i="22"/>
  <c r="G49" i="22" s="1"/>
  <c r="L36" i="15"/>
  <c r="L49" i="15" s="1"/>
  <c r="L193" i="4"/>
  <c r="G196" i="4"/>
  <c r="I193" i="4"/>
  <c r="E22" i="10"/>
  <c r="H204" i="5"/>
  <c r="M202" i="5"/>
  <c r="N202" i="5" s="1"/>
  <c r="I202" i="5"/>
  <c r="H197" i="4" l="1"/>
  <c r="M196" i="4"/>
  <c r="I79" i="16"/>
  <c r="F25" i="2"/>
  <c r="G197" i="4"/>
  <c r="L196" i="4"/>
  <c r="N196" i="4" s="1"/>
  <c r="I196" i="4"/>
  <c r="H220" i="5"/>
  <c r="H217" i="5"/>
  <c r="H215" i="5"/>
  <c r="M204" i="5"/>
  <c r="N204" i="5" s="1"/>
  <c r="H219" i="5"/>
  <c r="H216" i="5"/>
  <c r="I204" i="5"/>
  <c r="N193" i="4"/>
  <c r="I45" i="22"/>
  <c r="H47" i="22"/>
  <c r="H49" i="22" s="1"/>
  <c r="M216" i="5" l="1"/>
  <c r="N216" i="5" s="1"/>
  <c r="I216" i="5"/>
  <c r="M217" i="5"/>
  <c r="N217" i="5" s="1"/>
  <c r="I217" i="5"/>
  <c r="I47" i="22"/>
  <c r="I49" i="22" s="1"/>
  <c r="J45" i="22"/>
  <c r="M219" i="5"/>
  <c r="N219" i="5" s="1"/>
  <c r="I219" i="5"/>
  <c r="M220" i="5"/>
  <c r="N220" i="5" s="1"/>
  <c r="I220" i="5"/>
  <c r="G198" i="4"/>
  <c r="L197" i="4"/>
  <c r="N197" i="4" s="1"/>
  <c r="I197" i="4"/>
  <c r="H198" i="4"/>
  <c r="M197" i="4"/>
  <c r="M215" i="5"/>
  <c r="N215" i="5" s="1"/>
  <c r="I215" i="5"/>
  <c r="G200" i="4" l="1"/>
  <c r="L198" i="4"/>
  <c r="I198" i="4"/>
  <c r="M198" i="4"/>
  <c r="H200" i="4"/>
  <c r="I225" i="5"/>
  <c r="I266" i="5" s="1"/>
  <c r="D15" i="3" s="1"/>
  <c r="D19" i="3" s="1"/>
  <c r="K45" i="22"/>
  <c r="J47" i="22"/>
  <c r="J49" i="22" s="1"/>
  <c r="N225" i="5"/>
  <c r="N266" i="5" s="1"/>
  <c r="F15" i="3" s="1"/>
  <c r="F19" i="3" s="1"/>
  <c r="L45" i="22" l="1"/>
  <c r="K47" i="22"/>
  <c r="K49" i="22" s="1"/>
  <c r="N198" i="4"/>
  <c r="M200" i="4"/>
  <c r="H201" i="4"/>
  <c r="G201" i="4"/>
  <c r="L200" i="4"/>
  <c r="I200" i="4"/>
  <c r="L201" i="4" l="1"/>
  <c r="G203" i="4"/>
  <c r="I201" i="4"/>
  <c r="M201" i="4"/>
  <c r="H203" i="4"/>
  <c r="N200" i="4"/>
  <c r="M45" i="22"/>
  <c r="L47" i="22"/>
  <c r="L49" i="22" s="1"/>
  <c r="G205" i="4" l="1"/>
  <c r="L203" i="4"/>
  <c r="I203" i="4"/>
  <c r="M47" i="22"/>
  <c r="M49" i="22" s="1"/>
  <c r="N45" i="22"/>
  <c r="M203" i="4"/>
  <c r="H205" i="4"/>
  <c r="N201" i="4"/>
  <c r="M205" i="4" l="1"/>
  <c r="H206" i="4"/>
  <c r="N203" i="4"/>
  <c r="O45" i="22"/>
  <c r="N47" i="22"/>
  <c r="N49" i="22" s="1"/>
  <c r="G206" i="4"/>
  <c r="L205" i="4"/>
  <c r="N205" i="4" s="1"/>
  <c r="I205" i="4"/>
  <c r="P45" i="22" l="1"/>
  <c r="O47" i="22"/>
  <c r="O49" i="22" s="1"/>
  <c r="G207" i="4"/>
  <c r="L206" i="4"/>
  <c r="I206" i="4"/>
  <c r="M206" i="4"/>
  <c r="H207" i="4"/>
  <c r="N206" i="4" l="1"/>
  <c r="M207" i="4"/>
  <c r="H208" i="4"/>
  <c r="G208" i="4"/>
  <c r="L207" i="4"/>
  <c r="I207" i="4"/>
  <c r="P47" i="22"/>
  <c r="D40" i="16"/>
  <c r="Q45" i="22"/>
  <c r="I40" i="16" s="1"/>
  <c r="L40" i="16" l="1"/>
  <c r="L46" i="16" s="1"/>
  <c r="L49" i="16" s="1"/>
  <c r="I46" i="16"/>
  <c r="I49" i="16" s="1"/>
  <c r="G40" i="16"/>
  <c r="G46" i="16" s="1"/>
  <c r="G49" i="16" s="1"/>
  <c r="D25" i="3" s="1"/>
  <c r="D27" i="3" s="1"/>
  <c r="D46" i="16"/>
  <c r="D49" i="16" s="1"/>
  <c r="G209" i="4"/>
  <c r="L208" i="4"/>
  <c r="N208" i="4" s="1"/>
  <c r="I208" i="4"/>
  <c r="N207" i="4"/>
  <c r="P49" i="22"/>
  <c r="Q49" i="22" s="1"/>
  <c r="Q47" i="22"/>
  <c r="M208" i="4"/>
  <c r="H209" i="4"/>
  <c r="I81" i="16" l="1"/>
  <c r="I83" i="16" s="1"/>
  <c r="I85" i="16" s="1"/>
  <c r="I72" i="16"/>
  <c r="I75" i="16" s="1"/>
  <c r="L53" i="16"/>
  <c r="F25" i="3" s="1"/>
  <c r="F27" i="3" s="1"/>
  <c r="I60" i="16" s="1"/>
  <c r="M209" i="4"/>
  <c r="H210" i="4"/>
  <c r="G210" i="4"/>
  <c r="L209" i="4"/>
  <c r="N209" i="4" s="1"/>
  <c r="I209" i="4"/>
  <c r="G211" i="4" l="1"/>
  <c r="L210" i="4"/>
  <c r="I210" i="4"/>
  <c r="K73" i="16"/>
  <c r="K76" i="16"/>
  <c r="M210" i="4"/>
  <c r="H211" i="4"/>
  <c r="N210" i="4" l="1"/>
  <c r="G212" i="4"/>
  <c r="L211" i="4"/>
  <c r="I211" i="4"/>
  <c r="M211" i="4"/>
  <c r="H212" i="4"/>
  <c r="G214" i="4" l="1"/>
  <c r="G213" i="4"/>
  <c r="L212" i="4"/>
  <c r="I212" i="4"/>
  <c r="M212" i="4"/>
  <c r="H214" i="4"/>
  <c r="M214" i="4" s="1"/>
  <c r="H213" i="4"/>
  <c r="N211" i="4"/>
  <c r="L214" i="4" l="1"/>
  <c r="N214" i="4" s="1"/>
  <c r="I214" i="4"/>
  <c r="L213" i="4"/>
  <c r="N213" i="4" s="1"/>
  <c r="G218" i="4"/>
  <c r="I213" i="4"/>
  <c r="M213" i="4"/>
  <c r="H218" i="4"/>
  <c r="N212" i="4"/>
  <c r="I218" i="4" l="1"/>
  <c r="I225" i="4" s="1"/>
  <c r="I266" i="4" s="1"/>
  <c r="D15" i="2" s="1"/>
  <c r="G227" i="4"/>
  <c r="L218" i="4"/>
  <c r="H227" i="4"/>
  <c r="M227" i="4" s="1"/>
  <c r="M218" i="4"/>
  <c r="N218" i="4" l="1"/>
  <c r="N225" i="4" s="1"/>
  <c r="N266" i="4" s="1"/>
  <c r="F15" i="2" s="1"/>
  <c r="F19" i="2" s="1"/>
  <c r="F27" i="2" s="1"/>
  <c r="L227" i="4"/>
  <c r="N227" i="4" s="1"/>
  <c r="N268" i="4" s="1"/>
  <c r="F16" i="2" s="1"/>
  <c r="I227" i="4"/>
  <c r="I268" i="4" s="1"/>
  <c r="D16" i="2" s="1"/>
  <c r="D19" i="2" s="1"/>
  <c r="D27" i="2" s="1"/>
</calcChain>
</file>

<file path=xl/sharedStrings.xml><?xml version="1.0" encoding="utf-8"?>
<sst xmlns="http://schemas.openxmlformats.org/spreadsheetml/2006/main" count="2141" uniqueCount="473">
  <si>
    <t>FR 16(8)(b)                 SCHEDULE B</t>
  </si>
  <si>
    <t>Rate Base</t>
  </si>
  <si>
    <t>Schedule</t>
  </si>
  <si>
    <t>Pages</t>
  </si>
  <si>
    <t>Description</t>
  </si>
  <si>
    <t>B-1</t>
  </si>
  <si>
    <t>Rate Base Summary</t>
  </si>
  <si>
    <t>B-2</t>
  </si>
  <si>
    <t>Plant in Service by Account and Sub Account</t>
  </si>
  <si>
    <t>B-3</t>
  </si>
  <si>
    <t>Accumulated Depreciation &amp; Amortization</t>
  </si>
  <si>
    <t>B-3.1</t>
  </si>
  <si>
    <t>Depreciation Expense</t>
  </si>
  <si>
    <t>B-4</t>
  </si>
  <si>
    <t>Allowance for Working Capital</t>
  </si>
  <si>
    <t>B-4.1</t>
  </si>
  <si>
    <t>Working Capital Components - 13 Month Averages</t>
  </si>
  <si>
    <t>B-4.2</t>
  </si>
  <si>
    <t>Cash Working Capital - 1/8 O&amp;M Expenses</t>
  </si>
  <si>
    <t>B-5</t>
  </si>
  <si>
    <t>Deferred Credits &amp; Accumulated Deferred Income Taxes</t>
  </si>
  <si>
    <t>B-6</t>
  </si>
  <si>
    <t>Customer Advances For Construction</t>
  </si>
  <si>
    <t>Jurisdictional Rate Base Summary</t>
  </si>
  <si>
    <t>as of December 31, 2018</t>
  </si>
  <si>
    <t>Data:__X___Base Period______Forecasted Period</t>
  </si>
  <si>
    <t>FR 16(8)(b)1</t>
  </si>
  <si>
    <t>Schedule B-1</t>
  </si>
  <si>
    <t>Workpaper Reference No(s).</t>
  </si>
  <si>
    <t>Witness:   Waller, Christian, Story</t>
  </si>
  <si>
    <t>Supporting</t>
  </si>
  <si>
    <t>Base</t>
  </si>
  <si>
    <t>Line</t>
  </si>
  <si>
    <t>Period</t>
  </si>
  <si>
    <t>No.</t>
  </si>
  <si>
    <t>Rate Base Component</t>
  </si>
  <si>
    <t>Reference</t>
  </si>
  <si>
    <t>Ending Balance</t>
  </si>
  <si>
    <t>13 Month Average</t>
  </si>
  <si>
    <t>Plant in Service</t>
  </si>
  <si>
    <t>B-2 B</t>
  </si>
  <si>
    <t>Construction Work in Progress</t>
  </si>
  <si>
    <t>Accumulated Depreciation and Amortization</t>
  </si>
  <si>
    <t>B-3 B</t>
  </si>
  <si>
    <t>Property Plant and Equipment, Net (Sum line 1 Thru 3)</t>
  </si>
  <si>
    <t>Cash Working Capital Allowance</t>
  </si>
  <si>
    <t>B-4.2 B</t>
  </si>
  <si>
    <t>Other Working Capital Allowances (Inventory &amp; Prepaids)</t>
  </si>
  <si>
    <t>B-4.1 B</t>
  </si>
  <si>
    <t>B-6 B</t>
  </si>
  <si>
    <t>Regulatory Assets / Liabilities*</t>
  </si>
  <si>
    <t>WP B.5 F1; F.6</t>
  </si>
  <si>
    <t>Deferred Inc. Taxes and Investment Tax  Credits</t>
  </si>
  <si>
    <t>B-5 B</t>
  </si>
  <si>
    <t>Rate Base (Sum line 4 Thru 8)</t>
  </si>
  <si>
    <t>as of March 31, 2020</t>
  </si>
  <si>
    <t>Data:______Base Period__X___Forecasted Period</t>
  </si>
  <si>
    <t>Forecasted</t>
  </si>
  <si>
    <t>Test Period</t>
  </si>
  <si>
    <t>B-2 F</t>
  </si>
  <si>
    <t>B-3 F</t>
  </si>
  <si>
    <t>Property Plant and Equipment, Net (Sum Line 1 Thru 3)</t>
  </si>
  <si>
    <t>B-4.2 F</t>
  </si>
  <si>
    <t>B-4.1 F</t>
  </si>
  <si>
    <t>B-6 F</t>
  </si>
  <si>
    <t>Regulatory Assets / Liabilities</t>
  </si>
  <si>
    <t>B-5 F</t>
  </si>
  <si>
    <t>*</t>
  </si>
  <si>
    <t>Rate Base (Sum Line 4 Thru 8)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</si>
  <si>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</si>
  <si>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 xml:space="preserve">Plant in Service by Accounts and SubAccounts </t>
  </si>
  <si>
    <t>FR 16(8)(b)2</t>
  </si>
  <si>
    <t>Schedule B-2 B</t>
  </si>
  <si>
    <t>Witness: Waller</t>
  </si>
  <si>
    <t>Kentucky- Mid</t>
  </si>
  <si>
    <t xml:space="preserve">Kentucky </t>
  </si>
  <si>
    <t>Acct.</t>
  </si>
  <si>
    <t>Account /</t>
  </si>
  <si>
    <t>Ending</t>
  </si>
  <si>
    <t xml:space="preserve">Adjusted </t>
  </si>
  <si>
    <t>States Division</t>
  </si>
  <si>
    <t>Jurisdiction</t>
  </si>
  <si>
    <t>Allocated</t>
  </si>
  <si>
    <t>13 Month</t>
  </si>
  <si>
    <t>SubAccount Titles</t>
  </si>
  <si>
    <t>Balance</t>
  </si>
  <si>
    <t>Adjustments</t>
  </si>
  <si>
    <t>Allocation</t>
  </si>
  <si>
    <t>Amount</t>
  </si>
  <si>
    <t>Average</t>
  </si>
  <si>
    <t>(a)</t>
  </si>
  <si>
    <t>(b)</t>
  </si>
  <si>
    <t>(c) = (a) + (b)</t>
  </si>
  <si>
    <t>(d)</t>
  </si>
  <si>
    <t>(e)</t>
  </si>
  <si>
    <t>(f) = (c) * (d) * (e)</t>
  </si>
  <si>
    <t>(g)</t>
  </si>
  <si>
    <t>(h)</t>
  </si>
  <si>
    <t>(i)</t>
  </si>
  <si>
    <t>(j) = (g) * (h) * (i)</t>
  </si>
  <si>
    <t>Kentucky Direct (Division 009)</t>
  </si>
  <si>
    <t>Intangible Plant</t>
  </si>
  <si>
    <t>Organization</t>
  </si>
  <si>
    <t>Franchises &amp; Consents</t>
  </si>
  <si>
    <t>Total Intangible Plant</t>
  </si>
  <si>
    <t>Natural Gas Production Plant</t>
  </si>
  <si>
    <t>Rights of Ways</t>
  </si>
  <si>
    <t>Tributary Lines</t>
  </si>
  <si>
    <t>Field Meas. &amp; Reg. Sta. Equip</t>
  </si>
  <si>
    <t>Total Natural Gas Production Plant</t>
  </si>
  <si>
    <t>Storage Plant</t>
  </si>
  <si>
    <t>Land</t>
  </si>
  <si>
    <t>Rights of Way</t>
  </si>
  <si>
    <t>Structures and Improvements</t>
  </si>
  <si>
    <t xml:space="preserve">Compression Station Equipment 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</si>
  <si>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</si>
  <si>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</si>
  <si>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</si>
  <si>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</si>
  <si>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</si>
  <si>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</si>
  <si>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</si>
  <si>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</si>
  <si>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Field Lines</t>
  </si>
  <si>
    <t>Compressor Station Equipment</t>
  </si>
  <si>
    <t>Meas &amp; Reg. Equipment</t>
  </si>
  <si>
    <t>Purification Equipment</t>
  </si>
  <si>
    <t>Total Storage Plant</t>
  </si>
  <si>
    <t>Transmission Plant</t>
  </si>
  <si>
    <t>Structures &amp; Improvements</t>
  </si>
  <si>
    <t>Other Structues</t>
  </si>
  <si>
    <t>Mains Cathodic Protection</t>
  </si>
  <si>
    <t>Mains - Steel</t>
  </si>
  <si>
    <t>Mains - Anodes</t>
  </si>
  <si>
    <t>Meas. &amp; Reg. Equipment</t>
  </si>
  <si>
    <t>Total Transmission Plant</t>
  </si>
  <si>
    <t>Distribution Plant</t>
  </si>
  <si>
    <t>Land &amp; Land Rights</t>
  </si>
  <si>
    <t>Land Rights</t>
  </si>
  <si>
    <t>Land Other</t>
  </si>
  <si>
    <t>Structures &amp; Improvements T.B.</t>
  </si>
  <si>
    <t>Improvements</t>
  </si>
  <si>
    <t>Mains - Plastic</t>
  </si>
  <si>
    <t>Mains - Leak Clamps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</si>
  <si>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</si>
  <si>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</si>
  <si>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</si>
  <si>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</si>
  <si>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</si>
  <si>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</si>
  <si>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</si>
  <si>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</si>
  <si>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</si>
  <si>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Total Distribution Plant</t>
  </si>
  <si>
    <t>General Plant **</t>
  </si>
  <si>
    <t>Structures-Brick</t>
  </si>
  <si>
    <t>Air Conditioning Equipment</t>
  </si>
  <si>
    <t>Improvement to leased Premises</t>
  </si>
  <si>
    <t>Office Furniture &amp; Equipment</t>
  </si>
  <si>
    <t>Office Machines</t>
  </si>
  <si>
    <t>Transportation Equipment</t>
  </si>
  <si>
    <t>Trailers</t>
  </si>
  <si>
    <t>Tools, Shop &amp; Garage Equipment</t>
  </si>
  <si>
    <t>Ditchers</t>
  </si>
  <si>
    <t>Backhoes</t>
  </si>
  <si>
    <t>Welders</t>
  </si>
  <si>
    <t>Communication Equipment</t>
  </si>
  <si>
    <t>Communication Equip.</t>
  </si>
  <si>
    <t>Communication Equip. - Telemetering</t>
  </si>
  <si>
    <t>Miscellaneous Equipment</t>
  </si>
  <si>
    <t>Servers Hardware</t>
  </si>
  <si>
    <t>Servers Software</t>
  </si>
  <si>
    <t>Other Tangible Property - Network - H/W</t>
  </si>
  <si>
    <t>Other Tang. Property - PC Hardware</t>
  </si>
  <si>
    <t>Other Tang. Property - PC Software</t>
  </si>
  <si>
    <t>Other Tang. Property - Mainframe S/W</t>
  </si>
  <si>
    <t>Total General Plant</t>
  </si>
  <si>
    <t>Total Plant  (Div 9)</t>
  </si>
  <si>
    <t>CWIP With out AFUDC</t>
  </si>
  <si>
    <t>Kentucky-Mid-States General Office (Division 091)</t>
  </si>
  <si>
    <t>Misc Intangible Plant</t>
  </si>
  <si>
    <t>Other Prop. On Cust. Prem</t>
  </si>
  <si>
    <t>General Plant</t>
  </si>
  <si>
    <t>Structures Frame</t>
  </si>
  <si>
    <t>Office Furniture And</t>
  </si>
  <si>
    <t>Stores Equipment</t>
  </si>
  <si>
    <t>Power Operated Equipment</t>
  </si>
  <si>
    <t>Other Tangible Property</t>
  </si>
  <si>
    <t>Other Tangible Property - Servers - H/W</t>
  </si>
  <si>
    <t>Other Tangible Property - Servers - S/W</t>
  </si>
  <si>
    <t>Total Plant  (Div 91)</t>
  </si>
  <si>
    <t>Shared Services General Office (Division 002)</t>
  </si>
  <si>
    <t>G-Structures &amp; Improvements</t>
  </si>
  <si>
    <t>Struct &amp; Improv AEAM</t>
  </si>
  <si>
    <t>Improv-Leased AEAM</t>
  </si>
  <si>
    <t>Remittance Processing Equip</t>
  </si>
  <si>
    <t>G-Office Furniture &amp; Equip.</t>
  </si>
  <si>
    <t>Off Furn &amp; Equip-AEAM</t>
  </si>
  <si>
    <t>Tools And Garage-AEAM</t>
  </si>
  <si>
    <t>Laboratory Equipment</t>
  </si>
  <si>
    <t>Commun Equip AEAM</t>
  </si>
  <si>
    <t>Misc Equip - AEAM</t>
  </si>
  <si>
    <t>Other Tang. Property - CPU</t>
  </si>
  <si>
    <t>Other Tangible Property - MF - Hardware</t>
  </si>
  <si>
    <t>Other Tang. Property - Application Software</t>
  </si>
  <si>
    <t>Servers-Hardware-AEAM</t>
  </si>
  <si>
    <t>Servers-Software-AEAM</t>
  </si>
  <si>
    <t>Network Hardware-AEAM</t>
  </si>
  <si>
    <t>39924-Oth Tang Prop - Gen.</t>
  </si>
  <si>
    <t>Pc Hardware-AEAM</t>
  </si>
  <si>
    <t>Application SW-AEAM</t>
  </si>
  <si>
    <t>ALGN-Servers-Hardware</t>
  </si>
  <si>
    <t>ALGN-Servers-Software</t>
  </si>
  <si>
    <t>ALGN-Application SW</t>
  </si>
  <si>
    <t>Total General Plant  (Div 2)</t>
  </si>
  <si>
    <t>Shared Services Customer Support (Division 012)</t>
  </si>
  <si>
    <t>CKV-Land &amp; Land Rights</t>
  </si>
  <si>
    <t>CKV-Structures &amp; Improvements</t>
  </si>
  <si>
    <t>Remittance Processing</t>
  </si>
  <si>
    <t>39103-Office Furn. - Copiers &amp; Type</t>
  </si>
  <si>
    <t>CKV-Office Furn &amp; Eq</t>
  </si>
  <si>
    <t>CKV-Transportation Eq</t>
  </si>
  <si>
    <t>CKV-Tools Shop Garage</t>
  </si>
  <si>
    <t>CKV-Laboratory Equip</t>
  </si>
  <si>
    <t>CKV-Communication Equipment</t>
  </si>
  <si>
    <t>CKV-Misc Equipment</t>
  </si>
  <si>
    <t>CKV-Other Tangible Property</t>
  </si>
  <si>
    <t>CKV-Oth Tang Prop-PC Hardware</t>
  </si>
  <si>
    <t>CKV-Oth Tang Prop-PC Software</t>
  </si>
  <si>
    <t>CKV-Oth Tang Prop-App</t>
  </si>
  <si>
    <t>Oth Tang Prop - Gen.</t>
  </si>
  <si>
    <t>Total General Plant  (Div 12)</t>
  </si>
  <si>
    <t>Total Plant (Div 009, 091, 002, 012)</t>
  </si>
  <si>
    <t>Total CWIP Without AFUDC (Div 009, 091, 002, 012)</t>
  </si>
  <si>
    <t>Data Source:</t>
  </si>
  <si>
    <t>KY Plant Data-2018 case.xlsx</t>
  </si>
  <si>
    <t>Schedule B-2 F</t>
  </si>
  <si>
    <t>Jurisdictional Accumulated Depreciation &amp; Amortization</t>
  </si>
  <si>
    <t>FR 16(8)(b)3</t>
  </si>
  <si>
    <t>Schedule B-3 B</t>
  </si>
  <si>
    <t>Total Intangible Plant Reserves</t>
  </si>
  <si>
    <t>Total Natural Gas Production Plant Reserves</t>
  </si>
  <si>
    <t>Total Storage Plant Reserves</t>
  </si>
  <si>
    <t>Total Production Plant - LPG Reserves</t>
  </si>
  <si>
    <t>Total Distribution Plant Reserves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</si>
  <si>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</si>
  <si>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</si>
  <si>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</si>
  <si>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</si>
  <si>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</si>
  <si>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</si>
  <si>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</si>
  <si>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</si>
  <si>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</si>
  <si>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</si>
  <si>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</si>
  <si>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</si>
  <si>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</si>
  <si>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</si>
  <si>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</si>
  <si>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</si>
  <si>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</si>
  <si>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</si>
  <si>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</si>
  <si>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</si>
  <si>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Retirement Work in Progress</t>
  </si>
  <si>
    <t>Retirement Work in Progress Recon</t>
  </si>
  <si>
    <t>AR 15 general plant amortization</t>
  </si>
  <si>
    <t>Total General Plant Reserves</t>
  </si>
  <si>
    <t>Total Depr Reserves  (Div 9)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</si>
  <si>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</si>
  <si>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</si>
  <si>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</si>
  <si>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</si>
  <si>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</si>
  <si>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</si>
  <si>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Total Depr Reserves  (Div 91)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</si>
  <si>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</si>
  <si>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</si>
  <si>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</si>
  <si>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</si>
  <si>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</si>
  <si>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</si>
  <si>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</si>
  <si>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</si>
  <si>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</si>
  <si>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Total Depr Reserves  (Div 2)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</si>
  <si>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</si>
  <si>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</si>
  <si>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</si>
  <si>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</si>
  <si>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</si>
  <si>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</si>
  <si>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</si>
  <si>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</si>
  <si>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Total Depr Reserves  (Div 12)</t>
  </si>
  <si>
    <t>Total Accumulated Depreciation &amp; Amortization (Div 009, 091, 002, 012)</t>
  </si>
  <si>
    <t>Schedule B-3 F</t>
  </si>
  <si>
    <t>FR 16(8)(b)3.1</t>
  </si>
  <si>
    <t>Schedule B-3.1</t>
  </si>
  <si>
    <t>12 Months</t>
  </si>
  <si>
    <t>O&amp;M</t>
  </si>
  <si>
    <t>Expense</t>
  </si>
  <si>
    <t>Factor</t>
  </si>
  <si>
    <t>Total Intangible Plant Amort.</t>
  </si>
  <si>
    <t>Total Natural Gas Production Plant Depr</t>
  </si>
  <si>
    <t>Total Storage Plant Depr</t>
  </si>
  <si>
    <t>Total Production Plant - (LPG)  Depr</t>
  </si>
  <si>
    <t>Total Distribution Plant Depr</t>
  </si>
  <si>
    <t>Total General Plant Depr</t>
  </si>
  <si>
    <t>Total Depreciation Expense  (Div 9)</t>
  </si>
  <si>
    <t>Total Intangible Plant Depr</t>
  </si>
  <si>
    <t>Total Depreciation Expense  (Div 91)</t>
  </si>
  <si>
    <t>Total Depreciation Expense  (Div 2)</t>
  </si>
  <si>
    <t>Total Depreciation Expense  (Div 12)</t>
  </si>
  <si>
    <t>Data Source</t>
  </si>
  <si>
    <t>Allowance For Working Capital</t>
  </si>
  <si>
    <t>FR 16(8)(b)4</t>
  </si>
  <si>
    <t>Schedule B-4 B</t>
  </si>
  <si>
    <t>Witness: Waller, Christian</t>
  </si>
  <si>
    <t>Description of methodology</t>
  </si>
  <si>
    <t>Working Capital</t>
  </si>
  <si>
    <t>used to determine</t>
  </si>
  <si>
    <t>Workpaper</t>
  </si>
  <si>
    <t>Total</t>
  </si>
  <si>
    <t>Component</t>
  </si>
  <si>
    <t>Jurisdictional Requirement</t>
  </si>
  <si>
    <t>Reference No.</t>
  </si>
  <si>
    <t>Company</t>
  </si>
  <si>
    <t xml:space="preserve"> 1</t>
  </si>
  <si>
    <t>Cash Working Capital</t>
  </si>
  <si>
    <t>Lead/Lag Study</t>
  </si>
  <si>
    <t>Material &amp; Supplies</t>
  </si>
  <si>
    <t>13 Month Average Balance</t>
  </si>
  <si>
    <t xml:space="preserve">Gas Stored Underground </t>
  </si>
  <si>
    <t>Prepayments</t>
  </si>
  <si>
    <t>Total Working Capital Requirements</t>
  </si>
  <si>
    <t>Schedule B-4 F</t>
  </si>
  <si>
    <t xml:space="preserve">Working Capital Components </t>
  </si>
  <si>
    <t>FR 16(8)(b)4.1</t>
  </si>
  <si>
    <t>Schedule B-4.1 B</t>
  </si>
  <si>
    <t>Base Period Ending Balance</t>
  </si>
  <si>
    <t>13 Month Avg</t>
  </si>
  <si>
    <t>Material &amp; Supplies (Account 1540 &amp; 1630)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</si>
  <si>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</si>
  <si>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</si>
  <si>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</si>
  <si>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</si>
  <si>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Gas Stored Underground (Account 1641)</t>
  </si>
  <si>
    <t>Prepayments (Account 1650)</t>
  </si>
  <si>
    <t>Total Other Working Capital Allowances</t>
  </si>
  <si>
    <t>Schedule B-4.1 F</t>
  </si>
  <si>
    <t>Forecasted Period Ending Balance</t>
  </si>
  <si>
    <t>Cash Working Capital Components - 1 / 8 O&amp;M Expenses</t>
  </si>
  <si>
    <t>FR 16(8)(b)4.2</t>
  </si>
  <si>
    <t>Schedule B-4.2 B</t>
  </si>
  <si>
    <t xml:space="preserve">Total </t>
  </si>
  <si>
    <t>1 /8 Method</t>
  </si>
  <si>
    <t>Jurisdictional</t>
  </si>
  <si>
    <t>Percent</t>
  </si>
  <si>
    <t>(1)</t>
  </si>
  <si>
    <t>(2)</t>
  </si>
  <si>
    <t>(3)</t>
  </si>
  <si>
    <t>12.50%</t>
  </si>
  <si>
    <t>Total O &amp; M Expenses</t>
  </si>
  <si>
    <t>Schedule B-4.2 F</t>
  </si>
  <si>
    <t>Deferred  Credits and Accumulated Deferred Income Taxes</t>
  </si>
  <si>
    <t>Data:__X___Base Period_____Forecasted Period</t>
  </si>
  <si>
    <t>FR 16(8)(b)5</t>
  </si>
  <si>
    <t>Type of Filing:___X____Original________Updated</t>
  </si>
  <si>
    <t>Sch. B-5 B</t>
  </si>
  <si>
    <t>Witness: Waller, Story</t>
  </si>
  <si>
    <t>Period ending</t>
  </si>
  <si>
    <t>13-Month</t>
  </si>
  <si>
    <t>Account</t>
  </si>
  <si>
    <t>Period End</t>
  </si>
  <si>
    <t>DIVISION 09</t>
  </si>
  <si>
    <t>Account 190 - Accumulated Deferred Income Taxes (1)</t>
  </si>
  <si>
    <t>Account 282 - Accumulated Deferred Income Taxes</t>
  </si>
  <si>
    <t>Account 283 - Accumulated Deferred Income Taxes - Other</t>
  </si>
  <si>
    <t>Div 09 Accumulated Deferred Income Taxes</t>
  </si>
  <si>
    <t>DIVISION 02</t>
  </si>
  <si>
    <t>Account 190 - Accumulated Deferred Income Taxes</t>
  </si>
  <si>
    <t>Div 02 Accumulated Deferred Income Taxes</t>
  </si>
  <si>
    <t>DIVISION 12</t>
  </si>
  <si>
    <t>Div 012 Accumulated Deferred Income Taxes</t>
  </si>
  <si>
    <t>DIVISION 91</t>
  </si>
  <si>
    <t>Account 255 - Accumulated Deferred Investment Tax Credits</t>
  </si>
  <si>
    <t>Div 91 Accumulated Deferred Income Taxes</t>
  </si>
  <si>
    <t>Total Deferred Inc. Taxes and Investment Tax  Credits</t>
  </si>
  <si>
    <t>Data:_____Base Period___X__Forecasted Period</t>
  </si>
  <si>
    <t>Sch. B-5 F</t>
  </si>
  <si>
    <t xml:space="preserve">      (excluding forecasted change in NOLC)</t>
  </si>
  <si>
    <t>Forecasted Change in NOLC</t>
  </si>
  <si>
    <t>Forecasted 13-month Average ADIT in Rate Base</t>
  </si>
  <si>
    <t xml:space="preserve">Calculation of Change in NOLC </t>
  </si>
  <si>
    <t>(from 13-month average Base Period to 13-month average Forecasted Period</t>
  </si>
  <si>
    <t>Forecasted Test Period</t>
  </si>
  <si>
    <t>13-month average Rate Base</t>
  </si>
  <si>
    <t>B.1 F</t>
  </si>
  <si>
    <t>Required Operating Income</t>
  </si>
  <si>
    <t>A.1</t>
  </si>
  <si>
    <t>Interest Deduction</t>
  </si>
  <si>
    <t>E.1</t>
  </si>
  <si>
    <t>Return on Equity Portion of Rate Base</t>
  </si>
  <si>
    <t>line 50 - line 52</t>
  </si>
  <si>
    <t>Return, grossed up for Income Tax</t>
  </si>
  <si>
    <t>Line 54 / (1-tax rate)</t>
  </si>
  <si>
    <t>Tax Expense on Return</t>
  </si>
  <si>
    <t>Line 56 x tax rate</t>
  </si>
  <si>
    <t>Change In ADIT, excluding forecasted change in NOLC</t>
  </si>
  <si>
    <t>Line 37; B.5 B</t>
  </si>
  <si>
    <t>Required Change in NOLC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</si>
  <si>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</si>
  <si>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t>B.1 F; B.1 B</t>
  </si>
  <si>
    <t>ADIT Reconciliation</t>
  </si>
  <si>
    <t>Avg ADIT, Base Period</t>
  </si>
  <si>
    <t>B.5 B</t>
  </si>
  <si>
    <t>13-Month Average ADIT, Forecasted Period, excl, Change in NOLC</t>
  </si>
  <si>
    <t>Line 37</t>
  </si>
  <si>
    <t>Change in NOLC</t>
  </si>
  <si>
    <t>Line 39</t>
  </si>
  <si>
    <t>Total Required Change in Accumulated Deferred Income Taxes</t>
  </si>
  <si>
    <t>Line 71 - Line 67</t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</si>
  <si>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</si>
  <si>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>FR 16(8)(b)6</t>
  </si>
  <si>
    <t>Sch. B-6 B</t>
  </si>
  <si>
    <t>Account 252 - Customer Advances For Construction</t>
  </si>
  <si>
    <t>Total Account 252 - Customer Advances For Construction</t>
  </si>
  <si>
    <t>Sch. B-6 F</t>
  </si>
  <si>
    <t>Working Capital Components</t>
  </si>
  <si>
    <t>actual</t>
  </si>
  <si>
    <t>forecasted</t>
  </si>
  <si>
    <t>Budgeted</t>
  </si>
  <si>
    <t>Materials &amp; Supplies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</si>
  <si>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</si>
  <si>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</si>
  <si>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</si>
  <si>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</si>
  <si>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</si>
  <si>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misc jurirep BS accts-2018.xlsx</t>
  </si>
  <si>
    <t xml:space="preserve"> </t>
  </si>
  <si>
    <t>WP B-5 B</t>
  </si>
  <si>
    <t>Sub</t>
  </si>
  <si>
    <t>forecast</t>
  </si>
  <si>
    <t>13 month</t>
  </si>
  <si>
    <t>Acct</t>
  </si>
  <si>
    <t>ADIT for KY 6-30-18.xlsx</t>
  </si>
  <si>
    <t>Sched. B-5</t>
  </si>
  <si>
    <t>Forecast</t>
  </si>
  <si>
    <t>ADIT for KY-6-30-18.xlsx</t>
  </si>
  <si>
    <t>Deferred Liablity Amortization</t>
  </si>
  <si>
    <t>Regulatory Liability Balance</t>
  </si>
  <si>
    <t>Amortization Expense</t>
  </si>
  <si>
    <t>ADIT Excess Deferred Liabilities</t>
  </si>
  <si>
    <t>Account 2530 - 27909</t>
  </si>
  <si>
    <t>(13 Month Average)</t>
  </si>
  <si>
    <t>Deferred  Credits</t>
  </si>
  <si>
    <t>Sched. B-6</t>
  </si>
  <si>
    <t>0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</si>
  <si>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</si>
  <si>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</si>
  <si>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</si>
  <si>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</si>
  <si>
    <t>Type of Filing:___X____Original________Updated ________Revised</t>
  </si>
  <si>
    <t>Production O&amp;M Expense</t>
  </si>
  <si>
    <t>Storage O&amp;M Expense</t>
  </si>
  <si>
    <t>Transmission O&amp;M Expense</t>
  </si>
  <si>
    <t>Distribution O&amp;M Expense</t>
  </si>
  <si>
    <t>Customer Accting. &amp; Collection</t>
  </si>
  <si>
    <t>Customer Service &amp; Information</t>
  </si>
  <si>
    <t>Sales Expense</t>
  </si>
  <si>
    <t>Admin. &amp; General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</si>
</sst>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000%"/>
    <numFmt numFmtId="168" formatCode="0.0000000%"/>
    <numFmt numFmtId="169" formatCode="0.000000000000000%"/>
    <numFmt numFmtId="170" formatCode="_(* #,##0.0000_);_(* \(#,##0.0000\);_(* &quot;-&quot;??_);_(@_)"/>
    <numFmt numFmtId="171" formatCode="0_);\(0\)"/>
    <numFmt numFmtId="172" formatCode="#,##0.0000_);\(#,##0.0000\)"/>
    <numFmt numFmtId="173" formatCode="[$-409]mmm\-yy;@"/>
  </numFmts>
  <fonts count="19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  <family val="2"/>
    </font>
    <font>
      <b/>
      <sz val="12"/>
      <name val="Helvetica-Narrow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i/>
      <sz val="8"/>
      <name val="Helvetica-Narrow"/>
    </font>
    <font>
      <sz val="12"/>
      <color rgb="FF0000FF"/>
      <name val="Helvetica-Narrow"/>
    </font>
    <font>
      <b/>
      <sz val="12"/>
      <color rgb="FF0000FF"/>
      <name val="Helvetica-Narrow"/>
    </font>
    <font>
      <u/>
      <sz val="12"/>
      <name val="Helvetica-Narrow"/>
      <family val="2"/>
    </font>
    <font>
      <sz val="10"/>
      <name val="Arial"/>
      <family val="2"/>
    </font>
    <font>
      <sz val="12"/>
      <color rgb="FFFF0000"/>
      <name val="Helvetica-Narrow"/>
      <family val="2"/>
    </font>
    <font>
      <sz val="12"/>
      <name val="Helvetica-Narrow"/>
    </font>
    <font>
      <sz val="12"/>
      <color theme="0"/>
      <name val="Helvetica-Narrow"/>
      <family val="2"/>
    </font>
    <font>
      <i/>
      <sz val="12"/>
      <name val="Helvetica-Narrow"/>
    </font>
    <font>
      <b/>
      <vertAlign val="superscript"/>
      <sz val="8.4"/>
      <name val="Helvetica-Narrow"/>
    </font>
    <font>
      <i/>
      <vertAlign val="superscript"/>
      <sz val="8.4"/>
      <name val="Helvetica-Narrow"/>
    </font>
    <font>
      <b/>
      <u/>
      <sz val="12"/>
      <name val="Helvetica-Narrow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6">
    <xf numFmtId="37" fontId="0" fillId="0" borderId="0" xfId="0"/>
    <xf numFmtId="37" fontId="3" fillId="0" borderId="1" xfId="0" applyFont="1" applyBorder="1" applyAlignment="1">
      <alignment horizontal="center"/>
    </xf>
    <xf numFmtId="37" fontId="3" fillId="0" borderId="1" xfId="0" applyFont="1" applyFill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/>
    <xf numFmtId="37" fontId="1" fillId="0" borderId="0" xfId="0" applyFont="1"/>
    <xf numFmtId="37" fontId="1" fillId="0" borderId="0" xfId="0" applyFont="1" applyAlignment="1">
      <alignment horizontal="left" indent="1"/>
    </xf>
    <xf numFmtId="37" fontId="1" fillId="0" borderId="0" xfId="0" applyFont="1" applyFill="1" applyAlignment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Fill="1" applyAlignment="1" applyProtection="1">
      <alignment horizontal="centerContinuous"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37" fontId="1" fillId="0" borderId="1" xfId="0" applyFont="1" applyBorder="1"/>
    <xf numFmtId="37" fontId="1" fillId="0" borderId="2" xfId="0" applyFont="1" applyFill="1" applyBorder="1" applyAlignment="1" applyProtection="1">
      <alignment horizontal="left"/>
    </xf>
    <xf numFmtId="37" fontId="1" fillId="0" borderId="0" xfId="0" applyFont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1" fillId="0" borderId="0" xfId="0" applyFont="1" applyBorder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164" fontId="1" fillId="0" borderId="0" xfId="2" applyNumberFormat="1" applyFont="1" applyFill="1" applyProtection="1"/>
    <xf numFmtId="37" fontId="1" fillId="0" borderId="0" xfId="0" applyNumberFormat="1" applyFont="1" applyFill="1" applyProtection="1"/>
    <xf numFmtId="165" fontId="1" fillId="0" borderId="0" xfId="1" applyNumberFormat="1" applyFont="1" applyFill="1" applyProtection="1"/>
    <xf numFmtId="37" fontId="1" fillId="0" borderId="2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6" fillId="0" borderId="0" xfId="0" applyFont="1" applyFill="1"/>
    <xf numFmtId="43" fontId="1" fillId="0" borderId="0" xfId="1" applyFont="1" applyFill="1"/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center"/>
    </xf>
    <xf numFmtId="37" fontId="1" fillId="0" borderId="1" xfId="0" applyNumberFormat="1" applyFont="1" applyFill="1" applyBorder="1" applyProtection="1"/>
    <xf numFmtId="164" fontId="1" fillId="0" borderId="3" xfId="2" applyNumberFormat="1" applyFont="1" applyBorder="1" applyProtection="1"/>
    <xf numFmtId="37" fontId="1" fillId="0" borderId="0" xfId="0" applyNumberFormat="1" applyFont="1" applyProtection="1"/>
    <xf numFmtId="37" fontId="0" fillId="0" borderId="0" xfId="0" applyFont="1" applyAlignment="1" applyProtection="1">
      <alignment horizontal="left"/>
    </xf>
    <xf numFmtId="37" fontId="4" fillId="0" borderId="0" xfId="0" applyFont="1" applyFill="1"/>
    <xf numFmtId="165" fontId="1" fillId="0" borderId="1" xfId="1" applyNumberFormat="1" applyFont="1" applyFill="1" applyBorder="1" applyProtection="1"/>
    <xf numFmtId="164" fontId="1" fillId="0" borderId="0" xfId="2" applyNumberFormat="1" applyFont="1" applyBorder="1" applyProtection="1"/>
    <xf numFmtId="164" fontId="4" fillId="0" borderId="0" xfId="2" applyNumberFormat="1" applyFont="1" applyBorder="1" applyProtection="1"/>
    <xf numFmtId="37" fontId="4" fillId="0" borderId="0" xfId="0" applyNumberFormat="1" applyFont="1" applyFill="1" applyProtection="1"/>
    <xf numFmtId="37" fontId="7" fillId="0" borderId="0" xfId="0" applyFont="1" applyAlignment="1" applyProtection="1">
      <alignment horizontal="left" wrapText="1"/>
    </xf>
    <xf numFmtId="37" fontId="0" fillId="0" borderId="0" xfId="0" applyFill="1"/>
    <xf numFmtId="37" fontId="1" fillId="0" borderId="0" xfId="0" applyFont="1" applyFill="1" applyAlignment="1">
      <alignment horizontal="centerContinuous"/>
    </xf>
    <xf numFmtId="37" fontId="8" fillId="0" borderId="0" xfId="0" applyFont="1" applyFill="1"/>
    <xf numFmtId="37" fontId="0" fillId="0" borderId="0" xfId="0" applyFill="1" applyAlignment="1">
      <alignment horizontal="center"/>
    </xf>
    <xf numFmtId="37" fontId="9" fillId="0" borderId="0" xfId="0" applyFont="1" applyFill="1"/>
    <xf numFmtId="37" fontId="0" fillId="0" borderId="0" xfId="0" applyFill="1" applyAlignment="1">
      <alignment horizontal="right"/>
    </xf>
    <xf numFmtId="37" fontId="1" fillId="0" borderId="0" xfId="0" applyFont="1" applyFill="1" applyAlignment="1" applyProtection="1">
      <alignment horizontal="right"/>
    </xf>
    <xf numFmtId="37" fontId="1" fillId="0" borderId="0" xfId="0" applyFont="1" applyFill="1" applyBorder="1" applyAlignment="1" applyProtection="1">
      <alignment horizontal="left"/>
    </xf>
    <xf numFmtId="37" fontId="1" fillId="0" borderId="0" xfId="0" applyFont="1" applyFill="1" applyBorder="1"/>
    <xf numFmtId="37" fontId="1" fillId="0" borderId="0" xfId="0" applyFont="1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</xf>
    <xf numFmtId="37" fontId="1" fillId="0" borderId="4" xfId="0" applyFont="1" applyFill="1" applyBorder="1" applyAlignment="1" applyProtection="1">
      <alignment horizontal="left"/>
    </xf>
    <xf numFmtId="37" fontId="1" fillId="0" borderId="5" xfId="0" applyFont="1" applyFill="1" applyBorder="1"/>
    <xf numFmtId="37" fontId="1" fillId="0" borderId="6" xfId="0" applyFont="1" applyFill="1" applyBorder="1"/>
    <xf numFmtId="37" fontId="1" fillId="0" borderId="4" xfId="0" applyFont="1" applyFill="1" applyBorder="1"/>
    <xf numFmtId="37" fontId="1" fillId="0" borderId="5" xfId="0" applyFont="1" applyFill="1" applyBorder="1" applyAlignment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" fillId="0" borderId="6" xfId="0" applyFont="1" applyFill="1" applyBorder="1" applyAlignment="1" applyProtection="1">
      <alignment horizontal="left"/>
    </xf>
    <xf numFmtId="37" fontId="0" fillId="0" borderId="5" xfId="0" applyFill="1" applyBorder="1" applyAlignment="1">
      <alignment horizontal="center"/>
    </xf>
    <xf numFmtId="37" fontId="0" fillId="0" borderId="6" xfId="0" applyFill="1" applyBorder="1"/>
    <xf numFmtId="37" fontId="1" fillId="0" borderId="7" xfId="0" applyFont="1" applyFill="1" applyBorder="1" applyAlignment="1" applyProtection="1">
      <alignment horizontal="left"/>
    </xf>
    <xf numFmtId="37" fontId="1" fillId="0" borderId="8" xfId="0" applyFont="1" applyFill="1" applyBorder="1"/>
    <xf numFmtId="14" fontId="3" fillId="0" borderId="7" xfId="0" applyNumberFormat="1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1" fillId="0" borderId="8" xfId="0" applyFont="1" applyFill="1" applyBorder="1" applyAlignment="1" applyProtection="1">
      <alignment horizontal="left"/>
    </xf>
    <xf numFmtId="37" fontId="1" fillId="0" borderId="7" xfId="0" applyFont="1" applyFill="1" applyBorder="1"/>
    <xf numFmtId="37" fontId="1" fillId="0" borderId="8" xfId="0" applyFont="1" applyFill="1" applyBorder="1" applyAlignment="1" applyProtection="1">
      <alignment horizontal="center"/>
    </xf>
    <xf numFmtId="37" fontId="3" fillId="0" borderId="7" xfId="0" applyFont="1" applyFill="1" applyBorder="1" applyAlignment="1" applyProtection="1">
      <alignment horizontal="center"/>
    </xf>
    <xf numFmtId="37" fontId="1" fillId="0" borderId="9" xfId="0" applyFont="1" applyFill="1" applyBorder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0" xfId="0" applyFont="1" applyFill="1"/>
    <xf numFmtId="37" fontId="10" fillId="0" borderId="0" xfId="0" applyFont="1" applyFill="1" applyAlignment="1" applyProtection="1">
      <alignment horizontal="left"/>
    </xf>
    <xf numFmtId="0" fontId="0" fillId="0" borderId="0" xfId="0" applyNumberFormat="1" applyFill="1"/>
    <xf numFmtId="164" fontId="0" fillId="0" borderId="0" xfId="2" applyNumberFormat="1" applyFont="1" applyFill="1" applyBorder="1"/>
    <xf numFmtId="44" fontId="0" fillId="0" borderId="0" xfId="2" applyFont="1" applyFill="1"/>
    <xf numFmtId="164" fontId="0" fillId="0" borderId="0" xfId="2" applyNumberFormat="1" applyFont="1" applyFill="1"/>
    <xf numFmtId="9" fontId="0" fillId="0" borderId="0" xfId="3" applyFont="1" applyFill="1" applyAlignment="1">
      <alignment horizontal="center"/>
    </xf>
    <xf numFmtId="9" fontId="0" fillId="0" borderId="0" xfId="3" applyFont="1" applyFill="1"/>
    <xf numFmtId="165" fontId="0" fillId="0" borderId="0" xfId="1" applyNumberFormat="1" applyFont="1" applyFill="1"/>
    <xf numFmtId="43" fontId="1" fillId="0" borderId="0" xfId="1" applyFont="1" applyFill="1" applyAlignment="1" applyProtection="1">
      <alignment horizontal="left"/>
    </xf>
    <xf numFmtId="37" fontId="0" fillId="0" borderId="5" xfId="0" applyFill="1" applyBorder="1"/>
    <xf numFmtId="164" fontId="0" fillId="0" borderId="0" xfId="3" applyNumberFormat="1" applyFont="1" applyFill="1" applyAlignment="1">
      <alignment horizontal="center"/>
    </xf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164" fontId="0" fillId="0" borderId="5" xfId="2" applyNumberFormat="1" applyFont="1" applyFill="1" applyBorder="1"/>
    <xf numFmtId="164" fontId="0" fillId="0" borderId="11" xfId="2" applyNumberFormat="1" applyFont="1" applyFill="1" applyBorder="1"/>
    <xf numFmtId="9" fontId="0" fillId="0" borderId="0" xfId="3" applyFont="1" applyFill="1" applyBorder="1" applyAlignment="1">
      <alignment horizontal="center"/>
    </xf>
    <xf numFmtId="10" fontId="0" fillId="0" borderId="0" xfId="3" applyNumberFormat="1" applyFont="1" applyFill="1"/>
    <xf numFmtId="43" fontId="3" fillId="0" borderId="0" xfId="1" applyFont="1" applyFill="1" applyAlignment="1" applyProtection="1">
      <alignment horizontal="left"/>
    </xf>
    <xf numFmtId="0" fontId="1" fillId="0" borderId="0" xfId="1" applyNumberFormat="1" applyFont="1" applyFill="1" applyAlignment="1" applyProtection="1">
      <alignment horizontal="right"/>
    </xf>
    <xf numFmtId="10" fontId="0" fillId="0" borderId="0" xfId="3" applyNumberFormat="1" applyFont="1" applyFill="1" applyAlignment="1">
      <alignment horizontal="center"/>
    </xf>
    <xf numFmtId="166" fontId="0" fillId="0" borderId="0" xfId="1" applyNumberFormat="1" applyFont="1" applyFill="1"/>
    <xf numFmtId="10" fontId="1" fillId="0" borderId="0" xfId="3" applyNumberFormat="1" applyFont="1" applyFill="1" applyAlignment="1">
      <alignment horizontal="center"/>
    </xf>
    <xf numFmtId="164" fontId="0" fillId="0" borderId="3" xfId="2" applyNumberFormat="1" applyFont="1" applyFill="1" applyBorder="1"/>
    <xf numFmtId="37" fontId="0" fillId="0" borderId="0" xfId="0" applyFill="1" applyBorder="1"/>
    <xf numFmtId="43" fontId="0" fillId="0" borderId="0" xfId="1" applyFont="1" applyFill="1"/>
    <xf numFmtId="37" fontId="1" fillId="0" borderId="0" xfId="0" applyFont="1" applyFill="1" applyAlignment="1" applyProtection="1">
      <alignment horizontal="left" wrapText="1"/>
    </xf>
    <xf numFmtId="37" fontId="0" fillId="0" borderId="3" xfId="0" applyFill="1" applyBorder="1"/>
    <xf numFmtId="37" fontId="1" fillId="0" borderId="1" xfId="0" applyFont="1" applyFill="1" applyBorder="1" applyAlignment="1" applyProtection="1">
      <alignment horizontal="left"/>
    </xf>
    <xf numFmtId="37" fontId="1" fillId="0" borderId="2" xfId="0" applyFont="1" applyFill="1" applyBorder="1"/>
    <xf numFmtId="44" fontId="1" fillId="0" borderId="0" xfId="2" applyFont="1" applyFill="1"/>
    <xf numFmtId="9" fontId="1" fillId="0" borderId="0" xfId="3" applyFont="1" applyFill="1" applyAlignment="1">
      <alignment horizontal="center"/>
    </xf>
    <xf numFmtId="164" fontId="1" fillId="0" borderId="0" xfId="2" applyNumberFormat="1" applyFont="1" applyFill="1"/>
    <xf numFmtId="9" fontId="1" fillId="0" borderId="0" xfId="3" applyFont="1" applyFill="1"/>
    <xf numFmtId="165" fontId="1" fillId="0" borderId="0" xfId="1" applyNumberFormat="1" applyFont="1" applyFill="1"/>
    <xf numFmtId="164" fontId="1" fillId="0" borderId="0" xfId="3" applyNumberFormat="1" applyFont="1" applyFill="1" applyAlignment="1">
      <alignment horizontal="center"/>
    </xf>
    <xf numFmtId="165" fontId="1" fillId="0" borderId="1" xfId="1" applyNumberFormat="1" applyFont="1" applyFill="1" applyBorder="1"/>
    <xf numFmtId="164" fontId="1" fillId="0" borderId="11" xfId="2" applyNumberFormat="1" applyFont="1" applyFill="1" applyBorder="1"/>
    <xf numFmtId="164" fontId="1" fillId="0" borderId="0" xfId="2" applyNumberFormat="1" applyFont="1" applyFill="1" applyBorder="1"/>
    <xf numFmtId="9" fontId="1" fillId="0" borderId="0" xfId="3" applyFont="1" applyFill="1" applyBorder="1" applyAlignment="1">
      <alignment horizontal="center"/>
    </xf>
    <xf numFmtId="10" fontId="6" fillId="0" borderId="0" xfId="3" applyNumberFormat="1" applyFont="1" applyFill="1" applyAlignment="1">
      <alignment horizontal="center"/>
    </xf>
    <xf numFmtId="166" fontId="1" fillId="0" borderId="0" xfId="1" applyNumberFormat="1" applyFont="1" applyFill="1"/>
    <xf numFmtId="0" fontId="11" fillId="0" borderId="0" xfId="0" applyNumberFormat="1" applyFont="1" applyFill="1" applyBorder="1"/>
    <xf numFmtId="37" fontId="11" fillId="0" borderId="0" xfId="0" applyFont="1" applyFill="1" applyBorder="1" applyAlignment="1">
      <alignment horizontal="left"/>
    </xf>
    <xf numFmtId="164" fontId="1" fillId="0" borderId="3" xfId="2" applyNumberFormat="1" applyFont="1" applyFill="1" applyBorder="1"/>
    <xf numFmtId="37" fontId="0" fillId="0" borderId="0" xfId="0" applyFill="1" applyAlignment="1">
      <alignment horizontal="left"/>
    </xf>
    <xf numFmtId="37" fontId="3" fillId="0" borderId="7" xfId="0" applyFont="1" applyFill="1" applyBorder="1" applyAlignment="1">
      <alignment horizontal="center"/>
    </xf>
    <xf numFmtId="37" fontId="3" fillId="0" borderId="9" xfId="0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65" fontId="1" fillId="0" borderId="5" xfId="1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/>
    <xf numFmtId="37" fontId="12" fillId="0" borderId="0" xfId="0" applyFont="1" applyFill="1"/>
    <xf numFmtId="165" fontId="1" fillId="0" borderId="0" xfId="1" applyNumberFormat="1" applyFont="1" applyFill="1" applyBorder="1"/>
    <xf numFmtId="0" fontId="0" fillId="0" borderId="0" xfId="0" applyNumberFormat="1" applyFill="1" applyAlignment="1">
      <alignment horizontal="center"/>
    </xf>
    <xf numFmtId="166" fontId="1" fillId="0" borderId="0" xfId="1" applyNumberFormat="1" applyFont="1" applyFill="1" applyBorder="1"/>
    <xf numFmtId="10" fontId="1" fillId="0" borderId="0" xfId="3" applyNumberFormat="1" applyFont="1" applyFill="1" applyBorder="1" applyAlignment="1">
      <alignment horizontal="center"/>
    </xf>
    <xf numFmtId="165" fontId="0" fillId="0" borderId="5" xfId="1" applyNumberFormat="1" applyFont="1" applyFill="1" applyBorder="1"/>
    <xf numFmtId="43" fontId="6" fillId="0" borderId="0" xfId="1" applyFont="1" applyFill="1" applyAlignment="1">
      <alignment horizontal="center"/>
    </xf>
    <xf numFmtId="167" fontId="6" fillId="0" borderId="0" xfId="3" applyNumberFormat="1" applyFont="1" applyFill="1" applyAlignment="1">
      <alignment horizontal="center"/>
    </xf>
    <xf numFmtId="168" fontId="6" fillId="0" borderId="0" xfId="3" applyNumberFormat="1" applyFont="1" applyFill="1" applyAlignment="1">
      <alignment horizontal="center"/>
    </xf>
    <xf numFmtId="37" fontId="0" fillId="0" borderId="12" xfId="0" applyFill="1" applyBorder="1"/>
    <xf numFmtId="169" fontId="6" fillId="0" borderId="0" xfId="3" applyNumberFormat="1" applyFont="1" applyFill="1" applyAlignment="1">
      <alignment horizontal="center"/>
    </xf>
    <xf numFmtId="37" fontId="1" fillId="0" borderId="2" xfId="0" applyFont="1" applyFill="1" applyBorder="1" applyAlignment="1">
      <alignment horizontal="center"/>
    </xf>
    <xf numFmtId="37" fontId="0" fillId="0" borderId="1" xfId="0" applyFill="1" applyBorder="1" applyAlignment="1">
      <alignment horizontal="center"/>
    </xf>
    <xf numFmtId="37" fontId="1" fillId="0" borderId="2" xfId="0" applyFont="1" applyFill="1" applyBorder="1" applyAlignment="1" applyProtection="1">
      <alignment horizontal="right"/>
    </xf>
    <xf numFmtId="37" fontId="6" fillId="0" borderId="0" xfId="0" applyFont="1" applyFill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3" fontId="0" fillId="0" borderId="0" xfId="0" quotePrefix="1" applyNumberFormat="1" applyFill="1" applyAlignment="1">
      <alignment horizontal="left"/>
    </xf>
    <xf numFmtId="10" fontId="0" fillId="0" borderId="0" xfId="3" quotePrefix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  <xf numFmtId="3" fontId="0" fillId="0" borderId="0" xfId="0" quotePrefix="1" applyNumberFormat="1" applyFill="1"/>
    <xf numFmtId="3" fontId="0" fillId="0" borderId="0" xfId="0" quotePrefix="1" applyNumberFormat="1" applyFill="1" applyAlignment="1">
      <alignment horizontal="right"/>
    </xf>
    <xf numFmtId="10" fontId="0" fillId="0" borderId="0" xfId="3" quotePrefix="1" applyNumberFormat="1" applyFont="1" applyFill="1" applyAlignment="1">
      <alignment horizontal="right"/>
    </xf>
    <xf numFmtId="164" fontId="1" fillId="0" borderId="0" xfId="2" applyNumberFormat="1" applyFont="1" applyFill="1" applyBorder="1" applyAlignment="1">
      <alignment horizontal="center"/>
    </xf>
    <xf numFmtId="37" fontId="0" fillId="0" borderId="1" xfId="0" applyFill="1" applyBorder="1"/>
    <xf numFmtId="165" fontId="1" fillId="0" borderId="0" xfId="1" applyNumberFormat="1" applyFont="1" applyFill="1" applyBorder="1" applyAlignment="1">
      <alignment horizontal="center"/>
    </xf>
    <xf numFmtId="9" fontId="1" fillId="0" borderId="0" xfId="1" applyNumberFormat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37" fontId="1" fillId="0" borderId="1" xfId="0" applyFont="1" applyBorder="1" applyAlignment="1" applyProtection="1">
      <alignment horizontal="left"/>
    </xf>
    <xf numFmtId="10" fontId="1" fillId="0" borderId="0" xfId="0" applyNumberFormat="1" applyFont="1" applyProtection="1"/>
    <xf numFmtId="165" fontId="1" fillId="0" borderId="2" xfId="1" applyNumberFormat="1" applyFont="1" applyFill="1" applyBorder="1" applyProtection="1"/>
    <xf numFmtId="37" fontId="13" fillId="0" borderId="0" xfId="0" applyFont="1"/>
    <xf numFmtId="37" fontId="13" fillId="0" borderId="0" xfId="0" applyFont="1" applyAlignment="1" applyProtection="1">
      <alignment horizontal="left"/>
    </xf>
    <xf numFmtId="37" fontId="13" fillId="0" borderId="0" xfId="0" applyFont="1" applyBorder="1"/>
    <xf numFmtId="37" fontId="13" fillId="0" borderId="0" xfId="0" applyFont="1" applyAlignment="1">
      <alignment horizontal="right"/>
    </xf>
    <xf numFmtId="37" fontId="13" fillId="0" borderId="0" xfId="0" applyFont="1" applyAlignment="1" applyProtection="1">
      <alignment horizontal="right"/>
    </xf>
    <xf numFmtId="37" fontId="13" fillId="0" borderId="0" xfId="0" applyFont="1" applyBorder="1" applyAlignment="1" applyProtection="1">
      <alignment horizontal="left"/>
    </xf>
    <xf numFmtId="37" fontId="13" fillId="0" borderId="0" xfId="0" applyFont="1" applyBorder="1" applyAlignment="1" applyProtection="1">
      <alignment horizontal="right"/>
    </xf>
    <xf numFmtId="37" fontId="13" fillId="0" borderId="4" xfId="0" applyFont="1" applyBorder="1"/>
    <xf numFmtId="37" fontId="13" fillId="0" borderId="6" xfId="0" applyFont="1" applyBorder="1"/>
    <xf numFmtId="37" fontId="13" fillId="0" borderId="7" xfId="0" applyFont="1" applyBorder="1"/>
    <xf numFmtId="37" fontId="13" fillId="0" borderId="8" xfId="0" applyFont="1" applyBorder="1"/>
    <xf numFmtId="37" fontId="1" fillId="0" borderId="5" xfId="0" applyFont="1" applyBorder="1" applyAlignment="1">
      <alignment horizontal="center"/>
    </xf>
    <xf numFmtId="37" fontId="1" fillId="0" borderId="5" xfId="0" applyFont="1" applyBorder="1" applyAlignment="1" applyProtection="1">
      <alignment horizontal="center"/>
    </xf>
    <xf numFmtId="37" fontId="13" fillId="0" borderId="7" xfId="0" applyFont="1" applyBorder="1" applyAlignment="1" applyProtection="1">
      <alignment horizontal="center"/>
    </xf>
    <xf numFmtId="14" fontId="1" fillId="0" borderId="7" xfId="0" applyNumberFormat="1" applyFont="1" applyBorder="1" applyAlignment="1">
      <alignment horizontal="center"/>
    </xf>
    <xf numFmtId="37" fontId="13" fillId="0" borderId="8" xfId="0" applyFont="1" applyBorder="1" applyAlignment="1" applyProtection="1">
      <alignment horizontal="center"/>
    </xf>
    <xf numFmtId="37" fontId="13" fillId="0" borderId="0" xfId="0" applyFont="1" applyBorder="1" applyAlignment="1" applyProtection="1">
      <alignment horizontal="center"/>
    </xf>
    <xf numFmtId="37" fontId="13" fillId="0" borderId="9" xfId="0" applyFont="1" applyBorder="1" applyAlignment="1" applyProtection="1">
      <alignment horizontal="center"/>
    </xf>
    <xf numFmtId="37" fontId="13" fillId="0" borderId="10" xfId="0" applyFont="1" applyBorder="1" applyAlignment="1" applyProtection="1">
      <alignment horizontal="left"/>
    </xf>
    <xf numFmtId="37" fontId="1" fillId="0" borderId="9" xfId="0" applyFont="1" applyBorder="1" applyAlignment="1" applyProtection="1">
      <alignment horizontal="center"/>
    </xf>
    <xf numFmtId="37" fontId="13" fillId="0" borderId="10" xfId="0" applyFont="1" applyBorder="1" applyAlignment="1" applyProtection="1">
      <alignment horizontal="center"/>
    </xf>
    <xf numFmtId="37" fontId="13" fillId="0" borderId="0" xfId="0" applyFont="1" applyAlignment="1" applyProtection="1">
      <alignment horizontal="center"/>
    </xf>
    <xf numFmtId="37" fontId="13" fillId="0" borderId="0" xfId="0" applyNumberFormat="1" applyFont="1" applyFill="1" applyProtection="1"/>
    <xf numFmtId="37" fontId="13" fillId="0" borderId="0" xfId="0" applyNumberFormat="1" applyFont="1" applyProtection="1"/>
    <xf numFmtId="37" fontId="13" fillId="0" borderId="0" xfId="0" applyNumberFormat="1" applyFont="1" applyBorder="1" applyProtection="1"/>
    <xf numFmtId="37" fontId="13" fillId="0" borderId="0" xfId="0" applyFont="1" applyAlignment="1" applyProtection="1">
      <alignment horizontal="left" indent="1"/>
    </xf>
    <xf numFmtId="164" fontId="13" fillId="0" borderId="0" xfId="2" applyNumberFormat="1" applyFont="1" applyFill="1" applyProtection="1"/>
    <xf numFmtId="9" fontId="13" fillId="0" borderId="0" xfId="3" applyFont="1" applyFill="1" applyAlignment="1" applyProtection="1">
      <alignment horizontal="center"/>
    </xf>
    <xf numFmtId="164" fontId="13" fillId="0" borderId="0" xfId="2" applyNumberFormat="1" applyFont="1" applyProtection="1"/>
    <xf numFmtId="9" fontId="13" fillId="0" borderId="0" xfId="3" applyFont="1" applyAlignment="1" applyProtection="1">
      <alignment horizontal="center"/>
    </xf>
    <xf numFmtId="165" fontId="13" fillId="0" borderId="0" xfId="1" applyNumberFormat="1" applyFont="1" applyFill="1" applyProtection="1"/>
    <xf numFmtId="10" fontId="13" fillId="0" borderId="0" xfId="3" applyNumberFormat="1" applyFont="1" applyFill="1" applyAlignment="1" applyProtection="1">
      <alignment horizontal="center"/>
    </xf>
    <xf numFmtId="165" fontId="13" fillId="0" borderId="0" xfId="1" applyNumberFormat="1" applyFont="1" applyProtection="1"/>
    <xf numFmtId="165" fontId="13" fillId="0" borderId="0" xfId="1" applyNumberFormat="1" applyFont="1" applyBorder="1" applyProtection="1"/>
    <xf numFmtId="10" fontId="13" fillId="0" borderId="0" xfId="3" applyNumberFormat="1" applyFont="1" applyAlignment="1" applyProtection="1">
      <alignment horizontal="center"/>
    </xf>
    <xf numFmtId="165" fontId="13" fillId="0" borderId="1" xfId="1" applyNumberFormat="1" applyFont="1" applyFill="1" applyBorder="1" applyProtection="1"/>
    <xf numFmtId="165" fontId="13" fillId="0" borderId="1" xfId="1" applyNumberFormat="1" applyFont="1" applyBorder="1" applyProtection="1"/>
    <xf numFmtId="37" fontId="13" fillId="0" borderId="0" xfId="0" applyFont="1" applyAlignment="1" applyProtection="1">
      <alignment horizontal="left" indent="2"/>
    </xf>
    <xf numFmtId="10" fontId="13" fillId="0" borderId="0" xfId="0" applyNumberFormat="1" applyFont="1" applyAlignment="1" applyProtection="1">
      <alignment horizontal="center"/>
    </xf>
    <xf numFmtId="37" fontId="13" fillId="0" borderId="0" xfId="0" applyFont="1" applyFill="1"/>
    <xf numFmtId="43" fontId="13" fillId="0" borderId="0" xfId="1" applyFont="1" applyFill="1" applyProtection="1"/>
    <xf numFmtId="43" fontId="13" fillId="0" borderId="1" xfId="1" applyFont="1" applyFill="1" applyBorder="1" applyProtection="1"/>
    <xf numFmtId="37" fontId="13" fillId="0" borderId="0" xfId="0" applyFont="1" applyFill="1" applyBorder="1"/>
    <xf numFmtId="10" fontId="13" fillId="0" borderId="0" xfId="0" applyNumberFormat="1" applyFont="1" applyBorder="1" applyProtection="1"/>
    <xf numFmtId="37" fontId="13" fillId="0" borderId="0" xfId="0" applyNumberFormat="1" applyFont="1" applyFill="1" applyBorder="1" applyProtection="1"/>
    <xf numFmtId="10" fontId="13" fillId="0" borderId="0" xfId="0" applyNumberFormat="1" applyFont="1" applyProtection="1"/>
    <xf numFmtId="164" fontId="13" fillId="0" borderId="3" xfId="2" applyNumberFormat="1" applyFont="1" applyBorder="1" applyProtection="1"/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right"/>
    </xf>
    <xf numFmtId="37" fontId="1" fillId="0" borderId="0" xfId="0" applyFont="1" applyBorder="1"/>
    <xf numFmtId="170" fontId="1" fillId="0" borderId="0" xfId="1" applyNumberFormat="1" applyFont="1"/>
    <xf numFmtId="37" fontId="1" fillId="0" borderId="0" xfId="0" applyFont="1" applyAlignment="1" applyProtection="1">
      <alignment horizontal="left" indent="2"/>
    </xf>
    <xf numFmtId="164" fontId="1" fillId="0" borderId="0" xfId="2" applyNumberFormat="1" applyFont="1" applyProtection="1"/>
    <xf numFmtId="37" fontId="1" fillId="0" borderId="0" xfId="0" applyFont="1" applyAlignment="1">
      <alignment horizontal="left" indent="2"/>
    </xf>
    <xf numFmtId="37" fontId="1" fillId="0" borderId="2" xfId="0" applyNumberFormat="1" applyFont="1" applyBorder="1" applyProtection="1"/>
    <xf numFmtId="37" fontId="1" fillId="0" borderId="1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37" fontId="1" fillId="0" borderId="0" xfId="0" applyFont="1" applyFill="1" applyBorder="1" applyAlignment="1">
      <alignment horizontal="centerContinuous"/>
    </xf>
    <xf numFmtId="37" fontId="1" fillId="0" borderId="0" xfId="0" applyFont="1" applyBorder="1" applyAlignment="1" applyProtection="1">
      <alignment horizontal="left"/>
    </xf>
    <xf numFmtId="37" fontId="9" fillId="0" borderId="0" xfId="0" applyFont="1"/>
    <xf numFmtId="37" fontId="1" fillId="0" borderId="0" xfId="0" applyFont="1" applyBorder="1" applyAlignment="1">
      <alignment horizontal="center"/>
    </xf>
    <xf numFmtId="37" fontId="1" fillId="0" borderId="4" xfId="0" applyFont="1" applyBorder="1"/>
    <xf numFmtId="37" fontId="1" fillId="0" borderId="5" xfId="0" applyFont="1" applyBorder="1"/>
    <xf numFmtId="37" fontId="1" fillId="0" borderId="4" xfId="0" applyFont="1" applyBorder="1" applyAlignment="1">
      <alignment horizontal="center"/>
    </xf>
    <xf numFmtId="37" fontId="1" fillId="0" borderId="6" xfId="0" applyFont="1" applyBorder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37" fontId="1" fillId="0" borderId="6" xfId="0" applyFont="1" applyBorder="1"/>
    <xf numFmtId="37" fontId="1" fillId="0" borderId="7" xfId="0" applyFont="1" applyBorder="1" applyAlignment="1" applyProtection="1">
      <alignment horizontal="center"/>
    </xf>
    <xf numFmtId="37" fontId="1" fillId="0" borderId="7" xfId="0" applyFont="1" applyBorder="1" applyAlignment="1">
      <alignment horizontal="center"/>
    </xf>
    <xf numFmtId="37" fontId="1" fillId="0" borderId="8" xfId="0" applyFont="1" applyBorder="1" applyAlignment="1" applyProtection="1">
      <alignment horizontal="center"/>
    </xf>
    <xf numFmtId="37" fontId="1" fillId="0" borderId="1" xfId="0" applyFont="1" applyBorder="1" applyAlignment="1">
      <alignment horizontal="center"/>
    </xf>
    <xf numFmtId="37" fontId="1" fillId="0" borderId="9" xfId="0" applyFont="1" applyBorder="1" applyAlignment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10" xfId="0" applyFont="1" applyBorder="1" applyAlignment="1">
      <alignment horizontal="center"/>
    </xf>
    <xf numFmtId="37" fontId="2" fillId="0" borderId="0" xfId="0" applyFont="1"/>
    <xf numFmtId="37" fontId="10" fillId="0" borderId="0" xfId="0" applyFont="1" applyAlignment="1" applyProtection="1">
      <alignment horizontal="left"/>
    </xf>
    <xf numFmtId="9" fontId="1" fillId="0" borderId="0" xfId="0" applyNumberFormat="1" applyFont="1" applyAlignment="1" applyProtection="1">
      <alignment horizontal="center"/>
    </xf>
    <xf numFmtId="171" fontId="1" fillId="0" borderId="0" xfId="0" quotePrefix="1" applyNumberFormat="1" applyFont="1" applyAlignment="1" applyProtection="1">
      <alignment horizontal="center"/>
    </xf>
    <xf numFmtId="9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 applyProtection="1">
      <alignment horizontal="center"/>
    </xf>
    <xf numFmtId="37" fontId="10" fillId="0" borderId="0" xfId="0" applyFont="1" applyAlignment="1" applyProtection="1">
      <alignment horizontal="center"/>
    </xf>
    <xf numFmtId="164" fontId="1" fillId="0" borderId="12" xfId="2" applyNumberFormat="1" applyFont="1" applyFill="1" applyBorder="1" applyProtection="1"/>
    <xf numFmtId="10" fontId="1" fillId="0" borderId="0" xfId="3" applyNumberFormat="1" applyFont="1" applyAlignment="1" applyProtection="1">
      <alignment horizontal="center"/>
    </xf>
    <xf numFmtId="10" fontId="14" fillId="0" borderId="0" xfId="3" applyNumberFormat="1" applyFont="1" applyFill="1" applyAlignment="1" applyProtection="1">
      <alignment horizontal="center"/>
    </xf>
    <xf numFmtId="37" fontId="14" fillId="0" borderId="0" xfId="0" applyFont="1" applyFill="1"/>
    <xf numFmtId="37" fontId="1" fillId="0" borderId="0" xfId="0" applyNumberFormat="1" applyFont="1" applyFill="1" applyAlignment="1" applyProtection="1">
      <alignment horizontal="center"/>
    </xf>
    <xf numFmtId="9" fontId="1" fillId="0" borderId="0" xfId="3" applyFont="1" applyAlignment="1" applyProtection="1">
      <alignment horizontal="center"/>
    </xf>
    <xf numFmtId="37" fontId="3" fillId="0" borderId="0" xfId="0" applyFont="1" applyFill="1" applyAlignment="1" applyProtection="1">
      <alignment horizontal="left"/>
    </xf>
    <xf numFmtId="164" fontId="1" fillId="0" borderId="3" xfId="2" applyNumberFormat="1" applyFont="1" applyBorder="1"/>
    <xf numFmtId="9" fontId="1" fillId="0" borderId="0" xfId="3" applyFont="1" applyBorder="1" applyAlignment="1">
      <alignment horizontal="center"/>
    </xf>
    <xf numFmtId="165" fontId="1" fillId="0" borderId="0" xfId="1" applyNumberFormat="1" applyFont="1"/>
    <xf numFmtId="10" fontId="14" fillId="0" borderId="0" xfId="3" applyNumberFormat="1" applyFont="1" applyAlignment="1" applyProtection="1">
      <alignment horizontal="center"/>
    </xf>
    <xf numFmtId="37" fontId="14" fillId="0" borderId="0" xfId="0" applyFont="1"/>
    <xf numFmtId="164" fontId="1" fillId="0" borderId="12" xfId="2" applyNumberFormat="1" applyFont="1" applyBorder="1"/>
    <xf numFmtId="37" fontId="15" fillId="0" borderId="0" xfId="0" applyFont="1"/>
    <xf numFmtId="37" fontId="3" fillId="0" borderId="0" xfId="0" applyFont="1"/>
    <xf numFmtId="37" fontId="0" fillId="0" borderId="0" xfId="0" applyFont="1"/>
    <xf numFmtId="37" fontId="3" fillId="0" borderId="3" xfId="0" applyFont="1" applyBorder="1"/>
    <xf numFmtId="37" fontId="3" fillId="0" borderId="5" xfId="0" applyFont="1" applyBorder="1"/>
    <xf numFmtId="37" fontId="3" fillId="0" borderId="0" xfId="0" applyFont="1" applyBorder="1" applyAlignment="1">
      <alignment horizontal="left"/>
    </xf>
    <xf numFmtId="37" fontId="1" fillId="0" borderId="13" xfId="0" applyFont="1" applyBorder="1"/>
    <xf numFmtId="37" fontId="1" fillId="0" borderId="13" xfId="0" applyFont="1" applyBorder="1" applyAlignment="1" applyProtection="1">
      <alignment horizontal="center"/>
    </xf>
    <xf numFmtId="37" fontId="1" fillId="0" borderId="13" xfId="0" applyFont="1" applyFill="1" applyBorder="1"/>
    <xf numFmtId="10" fontId="1" fillId="0" borderId="0" xfId="3" applyNumberFormat="1" applyFont="1" applyAlignment="1">
      <alignment horizontal="center"/>
    </xf>
    <xf numFmtId="37" fontId="1" fillId="0" borderId="12" xfId="0" applyFont="1" applyBorder="1"/>
    <xf numFmtId="37" fontId="3" fillId="0" borderId="0" xfId="0" applyFont="1" applyAlignment="1">
      <alignment horizontal="center"/>
    </xf>
    <xf numFmtId="37" fontId="3" fillId="0" borderId="0" xfId="0" applyFont="1" applyFill="1" applyBorder="1"/>
    <xf numFmtId="37" fontId="3" fillId="0" borderId="11" xfId="0" applyFont="1" applyBorder="1"/>
    <xf numFmtId="37" fontId="14" fillId="0" borderId="0" xfId="0" applyFont="1" applyAlignment="1">
      <alignment horizontal="center"/>
    </xf>
    <xf numFmtId="37" fontId="3" fillId="0" borderId="13" xfId="0" applyFont="1" applyBorder="1"/>
    <xf numFmtId="37" fontId="3" fillId="0" borderId="12" xfId="0" applyFont="1" applyFill="1" applyBorder="1"/>
    <xf numFmtId="37" fontId="3" fillId="0" borderId="11" xfId="0" applyFont="1" applyFill="1" applyBorder="1"/>
    <xf numFmtId="10" fontId="1" fillId="0" borderId="0" xfId="0" applyNumberFormat="1" applyFont="1"/>
    <xf numFmtId="172" fontId="1" fillId="0" borderId="0" xfId="0" applyNumberFormat="1" applyFont="1"/>
    <xf numFmtId="37" fontId="1" fillId="0" borderId="2" xfId="0" applyFont="1" applyBorder="1" applyAlignment="1">
      <alignment horizontal="center"/>
    </xf>
    <xf numFmtId="37" fontId="1" fillId="0" borderId="14" xfId="0" applyFont="1" applyBorder="1"/>
    <xf numFmtId="37" fontId="1" fillId="0" borderId="14" xfId="0" applyFont="1" applyBorder="1" applyAlignment="1">
      <alignment horizontal="center"/>
    </xf>
    <xf numFmtId="37" fontId="1" fillId="0" borderId="14" xfId="0" applyFont="1" applyBorder="1" applyAlignment="1" applyProtection="1">
      <alignment horizontal="center"/>
    </xf>
    <xf numFmtId="37" fontId="1" fillId="0" borderId="15" xfId="0" applyFont="1" applyBorder="1" applyAlignment="1" applyProtection="1">
      <alignment horizontal="center"/>
    </xf>
    <xf numFmtId="37" fontId="1" fillId="0" borderId="16" xfId="0" applyFont="1" applyBorder="1" applyAlignment="1" applyProtection="1">
      <alignment horizontal="center"/>
    </xf>
    <xf numFmtId="37" fontId="1" fillId="0" borderId="16" xfId="0" applyFont="1" applyBorder="1" applyAlignment="1">
      <alignment horizontal="center"/>
    </xf>
    <xf numFmtId="171" fontId="1" fillId="0" borderId="0" xfId="0" applyNumberFormat="1" applyFont="1" applyProtection="1"/>
    <xf numFmtId="164" fontId="1" fillId="0" borderId="0" xfId="2" applyNumberFormat="1" applyFont="1" applyFill="1" applyBorder="1" applyProtection="1"/>
    <xf numFmtId="9" fontId="1" fillId="0" borderId="0" xfId="0" applyNumberFormat="1" applyFont="1" applyBorder="1" applyAlignment="1" applyProtection="1">
      <alignment horizontal="center"/>
    </xf>
    <xf numFmtId="164" fontId="1" fillId="0" borderId="0" xfId="2" applyNumberFormat="1" applyFont="1" applyBorder="1"/>
    <xf numFmtId="171" fontId="1" fillId="0" borderId="0" xfId="0" applyNumberFormat="1" applyFont="1"/>
    <xf numFmtId="37" fontId="1" fillId="0" borderId="0" xfId="0" applyNumberFormat="1" applyFont="1" applyBorder="1" applyAlignment="1" applyProtection="1">
      <alignment horizontal="center"/>
    </xf>
    <xf numFmtId="165" fontId="1" fillId="0" borderId="0" xfId="1" applyNumberFormat="1" applyFont="1" applyFill="1" applyBorder="1" applyProtection="1"/>
    <xf numFmtId="10" fontId="1" fillId="0" borderId="0" xfId="0" applyNumberFormat="1" applyFont="1" applyBorder="1" applyAlignment="1" applyProtection="1">
      <alignment horizontal="center"/>
    </xf>
    <xf numFmtId="9" fontId="1" fillId="0" borderId="0" xfId="3" applyFont="1" applyBorder="1" applyAlignment="1" applyProtection="1">
      <alignment horizontal="center"/>
    </xf>
    <xf numFmtId="10" fontId="1" fillId="0" borderId="0" xfId="3" applyNumberFormat="1" applyFont="1" applyBorder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center"/>
    </xf>
    <xf numFmtId="164" fontId="1" fillId="0" borderId="11" xfId="2" applyNumberFormat="1" applyFont="1" applyBorder="1"/>
    <xf numFmtId="165" fontId="1" fillId="0" borderId="0" xfId="1" applyNumberFormat="1" applyFont="1" applyBorder="1"/>
    <xf numFmtId="37" fontId="13" fillId="0" borderId="0" xfId="0" applyFont="1" applyFill="1" applyAlignment="1">
      <alignment horizontal="right"/>
    </xf>
    <xf numFmtId="173" fontId="0" fillId="0" borderId="1" xfId="0" applyNumberFormat="1" applyFill="1" applyBorder="1" applyAlignment="1">
      <alignment horizontal="center"/>
    </xf>
    <xf numFmtId="37" fontId="13" fillId="0" borderId="0" xfId="0" applyFont="1" applyFill="1" applyAlignment="1" applyProtection="1">
      <alignment horizontal="left"/>
    </xf>
    <xf numFmtId="37" fontId="13" fillId="0" borderId="0" xfId="0" applyFont="1" applyFill="1" applyAlignment="1" applyProtection="1">
      <alignment horizontal="left" indent="1"/>
    </xf>
    <xf numFmtId="37" fontId="13" fillId="0" borderId="0" xfId="0" applyFont="1" applyFill="1" applyAlignment="1" applyProtection="1">
      <alignment horizontal="left" indent="2"/>
    </xf>
    <xf numFmtId="164" fontId="0" fillId="0" borderId="0" xfId="2" applyNumberFormat="1" applyFont="1" applyFill="1" applyAlignment="1">
      <alignment horizontal="right"/>
    </xf>
    <xf numFmtId="164" fontId="1" fillId="0" borderId="5" xfId="2" applyNumberFormat="1" applyFont="1" applyFill="1" applyBorder="1"/>
    <xf numFmtId="37" fontId="1" fillId="0" borderId="0" xfId="0" applyFont="1" applyFill="1" applyAlignment="1" applyProtection="1"/>
    <xf numFmtId="37" fontId="1" fillId="0" borderId="1" xfId="0" applyFont="1" applyFill="1" applyBorder="1"/>
    <xf numFmtId="37" fontId="0" fillId="0" borderId="0" xfId="0" applyFont="1" applyFill="1" applyAlignment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1" xfId="0" applyFont="1" applyFill="1" applyBorder="1" applyAlignment="1">
      <alignment horizontal="center"/>
    </xf>
    <xf numFmtId="37" fontId="2" fillId="0" borderId="0" xfId="0" applyFont="1" applyFill="1"/>
    <xf numFmtId="164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Alignment="1">
      <alignment horizontal="right"/>
    </xf>
    <xf numFmtId="171" fontId="1" fillId="0" borderId="0" xfId="0" quotePrefix="1" applyNumberFormat="1" applyFont="1" applyFill="1" applyAlignment="1" applyProtection="1">
      <alignment horizontal="center"/>
    </xf>
    <xf numFmtId="37" fontId="1" fillId="0" borderId="0" xfId="0" applyNumberFormat="1" applyFont="1" applyFill="1" applyBorder="1" applyAlignment="1" applyProtection="1">
      <alignment horizontal="right"/>
    </xf>
    <xf numFmtId="37" fontId="1" fillId="0" borderId="0" xfId="0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Border="1" applyAlignment="1" applyProtection="1">
      <alignment horizontal="right"/>
    </xf>
    <xf numFmtId="37" fontId="10" fillId="0" borderId="0" xfId="0" applyFont="1" applyFill="1" applyAlignment="1" applyProtection="1">
      <alignment horizontal="center"/>
    </xf>
    <xf numFmtId="164" fontId="1" fillId="0" borderId="12" xfId="2" applyNumberFormat="1" applyFont="1" applyFill="1" applyBorder="1"/>
    <xf numFmtId="37" fontId="0" fillId="0" borderId="0" xfId="0" applyFont="1" applyFill="1"/>
    <xf numFmtId="165" fontId="1" fillId="0" borderId="0" xfId="1" applyNumberFormat="1" applyFont="1" applyFill="1" applyBorder="1" applyAlignment="1" applyProtection="1">
      <alignment horizontal="center"/>
    </xf>
    <xf numFmtId="10" fontId="1" fillId="0" borderId="0" xfId="3" applyNumberFormat="1" applyFont="1" applyFill="1"/>
    <xf numFmtId="172" fontId="1" fillId="0" borderId="0" xfId="0" applyNumberFormat="1" applyFont="1" applyFill="1"/>
    <xf numFmtId="37" fontId="0" fillId="0" borderId="0" xfId="0" applyFont="1" applyFill="1" applyBorder="1"/>
    <xf numFmtId="10" fontId="1" fillId="0" borderId="0" xfId="0" applyNumberFormat="1" applyFont="1" applyFill="1"/>
    <xf numFmtId="37" fontId="18" fillId="0" borderId="0" xfId="0" applyFont="1"/>
    <xf numFmtId="0" fontId="0" fillId="0" borderId="0" xfId="0" applyNumberFormat="1"/>
    <xf numFmtId="173" fontId="0" fillId="0" borderId="0" xfId="0" quotePrefix="1" applyNumberFormat="1" applyFill="1"/>
    <xf numFmtId="37" fontId="0" fillId="0" borderId="1" xfId="0" applyBorder="1"/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173" fontId="0" fillId="0" borderId="1" xfId="0" applyNumberFormat="1" applyBorder="1" applyAlignment="1">
      <alignment horizontal="center"/>
    </xf>
    <xf numFmtId="37" fontId="12" fillId="0" borderId="0" xfId="0" applyFont="1"/>
    <xf numFmtId="43" fontId="1" fillId="0" borderId="0" xfId="1" applyFont="1" applyFill="1" applyBorder="1" applyProtection="1"/>
    <xf numFmtId="165" fontId="1" fillId="0" borderId="0" xfId="1" applyNumberFormat="1" applyFont="1" applyBorder="1" applyProtection="1"/>
    <xf numFmtId="37" fontId="0" fillId="0" borderId="0" xfId="0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3" fillId="0" borderId="0" xfId="0" applyFont="1" applyFill="1" applyAlignment="1" applyProtection="1">
      <alignment horizontal="center"/>
    </xf>
    <xf numFmtId="37" fontId="13" fillId="0" borderId="4" xfId="0" applyFont="1" applyBorder="1" applyAlignment="1">
      <alignment horizontal="center"/>
    </xf>
    <xf numFmtId="37" fontId="13" fillId="0" borderId="5" xfId="0" applyFont="1" applyBorder="1" applyAlignment="1">
      <alignment horizontal="center"/>
    </xf>
    <xf numFmtId="37" fontId="13" fillId="0" borderId="6" xfId="0" applyFont="1" applyBorder="1" applyAlignment="1">
      <alignment horizontal="center"/>
    </xf>
    <xf numFmtId="37" fontId="13" fillId="0" borderId="4" xfId="0" applyFont="1" applyBorder="1" applyAlignment="1" applyProtection="1">
      <alignment horizontal="center"/>
    </xf>
    <xf numFmtId="37" fontId="13" fillId="0" borderId="5" xfId="0" applyFont="1" applyBorder="1" applyAlignment="1" applyProtection="1">
      <alignment horizontal="center"/>
    </xf>
    <xf numFmtId="37" fontId="13" fillId="0" borderId="6" xfId="0" applyFont="1" applyBorder="1" applyAlignment="1" applyProtection="1">
      <alignment horizontal="center"/>
    </xf>
    <xf numFmtId="37" fontId="1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90" zoomScaleNormal="100" zoomScaleSheetLayoutView="9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331" t="s">
        <v>460</v>
      </c>
      <c r="B1" s="331"/>
      <c r="C1" s="331"/>
    </row>
    <row r="2" spans="1:3">
      <c r="A2" s="331" t="s">
        <v>461</v>
      </c>
      <c r="B2" s="331"/>
      <c r="C2" s="331"/>
    </row>
    <row r="3" spans="1:3">
      <c r="A3" s="331" t="s">
        <v>462</v>
      </c>
      <c r="B3" s="331"/>
      <c r="C3" s="331"/>
    </row>
    <row r="4" spans="1:3">
      <c r="A4" s="331" t="s">
        <v>463</v>
      </c>
      <c r="B4" s="331"/>
      <c r="C4" s="331"/>
    </row>
    <row r="9" spans="1:3">
      <c r="A9" s="331" t="s">
        <v>0</v>
      </c>
      <c r="B9" s="331"/>
      <c r="C9" s="331"/>
    </row>
    <row r="11" spans="1:3" ht="15.75">
      <c r="A11" s="332" t="s">
        <v>1</v>
      </c>
      <c r="B11" s="332"/>
      <c r="C11" s="332"/>
    </row>
    <row r="14" spans="1:3" ht="15.75">
      <c r="A14" s="1" t="s">
        <v>2</v>
      </c>
      <c r="B14" s="2" t="s">
        <v>3</v>
      </c>
      <c r="C14" s="1" t="s">
        <v>4</v>
      </c>
    </row>
    <row r="15" spans="1:3">
      <c r="A15" s="3"/>
      <c r="B15" s="4"/>
      <c r="C15" s="5"/>
    </row>
    <row r="16" spans="1:3">
      <c r="A16" s="6" t="s">
        <v>5</v>
      </c>
      <c r="B16" s="7">
        <v>2</v>
      </c>
      <c r="C16" s="5" t="s">
        <v>6</v>
      </c>
    </row>
    <row r="17" spans="1:3">
      <c r="A17" s="6" t="s">
        <v>7</v>
      </c>
      <c r="B17" s="7">
        <v>14</v>
      </c>
      <c r="C17" s="5" t="s">
        <v>8</v>
      </c>
    </row>
    <row r="18" spans="1:3">
      <c r="A18" s="6" t="s">
        <v>9</v>
      </c>
      <c r="B18" s="7">
        <v>14</v>
      </c>
      <c r="C18" s="5" t="s">
        <v>10</v>
      </c>
    </row>
    <row r="19" spans="1:3">
      <c r="A19" s="6" t="s">
        <v>11</v>
      </c>
      <c r="B19" s="7">
        <v>5</v>
      </c>
      <c r="C19" s="5" t="s">
        <v>12</v>
      </c>
    </row>
    <row r="20" spans="1:3">
      <c r="A20" s="6" t="s">
        <v>13</v>
      </c>
      <c r="B20" s="7">
        <v>2</v>
      </c>
      <c r="C20" s="5" t="s">
        <v>14</v>
      </c>
    </row>
    <row r="21" spans="1:3">
      <c r="A21" s="6" t="s">
        <v>15</v>
      </c>
      <c r="B21" s="7">
        <v>2</v>
      </c>
      <c r="C21" s="5" t="s">
        <v>16</v>
      </c>
    </row>
    <row r="22" spans="1:3">
      <c r="A22" s="6" t="s">
        <v>17</v>
      </c>
      <c r="B22" s="7">
        <v>2</v>
      </c>
      <c r="C22" s="5" t="s">
        <v>18</v>
      </c>
    </row>
    <row r="23" spans="1:3">
      <c r="A23" s="6" t="s">
        <v>19</v>
      </c>
      <c r="B23" s="7">
        <v>2</v>
      </c>
      <c r="C23" s="5" t="s">
        <v>20</v>
      </c>
    </row>
    <row r="24" spans="1:3">
      <c r="A24" s="6" t="s">
        <v>21</v>
      </c>
      <c r="B24" s="7">
        <v>2</v>
      </c>
      <c r="C24" s="8" t="s">
        <v>22</v>
      </c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25" footer="0.5"/>
  <pageSetup scale="78" orientation="portrait" r:id="rId1"/>
  <headerFooter alignWithMargins="0">
    <oddHeader>&amp;R&amp;9CASE NO. 2018-00281
FR 16(8)(b)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20.21875" style="5" customWidth="1"/>
    <col min="6" max="6" width="11.88671875" style="5" customWidth="1"/>
    <col min="7" max="16384" width="8.44140625" style="5"/>
  </cols>
  <sheetData>
    <row r="1" spans="1:6">
      <c r="A1" s="335" t="s">
        <v>460</v>
      </c>
      <c r="B1" s="335"/>
      <c r="C1" s="335"/>
      <c r="D1" s="335"/>
      <c r="E1" s="335"/>
    </row>
    <row r="2" spans="1:6">
      <c r="A2" s="335" t="s">
        <v>461</v>
      </c>
      <c r="B2" s="335"/>
      <c r="C2" s="335"/>
      <c r="D2" s="335"/>
      <c r="E2" s="335"/>
    </row>
    <row r="3" spans="1:6">
      <c r="A3" s="335" t="s">
        <v>316</v>
      </c>
      <c r="B3" s="335"/>
      <c r="C3" s="335"/>
      <c r="D3" s="335"/>
      <c r="E3" s="335"/>
    </row>
    <row r="4" spans="1:6">
      <c r="A4" s="335" t="str">
        <f>'B.1 F '!A4</f>
        <v>as of March 31, 2020</v>
      </c>
      <c r="B4" s="335"/>
      <c r="C4" s="335"/>
      <c r="D4" s="335"/>
      <c r="E4" s="335"/>
    </row>
    <row r="5" spans="1:6">
      <c r="A5" s="4"/>
    </row>
    <row r="6" spans="1:6">
      <c r="A6" s="8" t="str">
        <f>'B.1 F '!A6</f>
        <v>Data:______Base Period__X___Forecasted Period</v>
      </c>
      <c r="E6" s="5" t="s">
        <v>317</v>
      </c>
    </row>
    <row r="7" spans="1:6">
      <c r="A7" s="8" t="str">
        <f>'B.1 F '!A7</f>
        <v>Type of Filing:___X____Original________Updated ________Revised</v>
      </c>
      <c r="B7" s="8"/>
      <c r="E7" s="8" t="s">
        <v>337</v>
      </c>
    </row>
    <row r="8" spans="1:6">
      <c r="A8" s="155" t="str">
        <f>'B.1 F '!A8</f>
        <v>Workpaper Reference No(s).</v>
      </c>
      <c r="B8" s="13"/>
      <c r="C8" s="13"/>
      <c r="D8" s="13"/>
      <c r="E8" s="12" t="str">
        <f>'B.4 B'!E8</f>
        <v>Witness: Waller, Christian</v>
      </c>
    </row>
    <row r="9" spans="1:6">
      <c r="C9" s="16" t="s">
        <v>320</v>
      </c>
    </row>
    <row r="10" spans="1:6">
      <c r="A10" s="16" t="s">
        <v>32</v>
      </c>
      <c r="B10" s="8" t="s">
        <v>321</v>
      </c>
      <c r="C10" s="16" t="s">
        <v>322</v>
      </c>
      <c r="D10" s="16" t="s">
        <v>323</v>
      </c>
      <c r="E10" s="16" t="s">
        <v>324</v>
      </c>
    </row>
    <row r="11" spans="1:6">
      <c r="A11" s="21" t="s">
        <v>34</v>
      </c>
      <c r="B11" s="12" t="s">
        <v>325</v>
      </c>
      <c r="C11" s="21" t="s">
        <v>326</v>
      </c>
      <c r="D11" s="21" t="s">
        <v>327</v>
      </c>
      <c r="E11" s="21" t="s">
        <v>328</v>
      </c>
    </row>
    <row r="12" spans="1:6">
      <c r="E12" s="16"/>
    </row>
    <row r="14" spans="1:6">
      <c r="A14" s="16">
        <v>1</v>
      </c>
      <c r="B14" s="8" t="s">
        <v>330</v>
      </c>
      <c r="C14" s="8" t="s">
        <v>331</v>
      </c>
      <c r="D14" s="16"/>
      <c r="E14" s="22">
        <v>2692758.7072114237</v>
      </c>
      <c r="F14" s="4"/>
    </row>
    <row r="15" spans="1:6">
      <c r="D15" s="156"/>
      <c r="E15" s="23"/>
      <c r="F15" s="4"/>
    </row>
    <row r="16" spans="1:6">
      <c r="A16" s="16">
        <v>2</v>
      </c>
      <c r="B16" s="8" t="s">
        <v>332</v>
      </c>
      <c r="C16" s="8" t="s">
        <v>333</v>
      </c>
      <c r="D16" s="16" t="s">
        <v>15</v>
      </c>
      <c r="E16" s="23">
        <f>'B.4.1 F'!K21</f>
        <v>117865.99729495458</v>
      </c>
      <c r="F16" s="4"/>
    </row>
    <row r="17" spans="1:6">
      <c r="D17" s="156"/>
      <c r="E17" s="23"/>
      <c r="F17" s="4"/>
    </row>
    <row r="18" spans="1:6">
      <c r="A18" s="16">
        <v>3</v>
      </c>
      <c r="B18" s="8" t="s">
        <v>334</v>
      </c>
      <c r="C18" s="8" t="s">
        <v>333</v>
      </c>
      <c r="D18" s="16" t="s">
        <v>15</v>
      </c>
      <c r="E18" s="23">
        <f>'B.4.1 F'!K28</f>
        <v>8905991.3794295546</v>
      </c>
      <c r="F18" s="4"/>
    </row>
    <row r="19" spans="1:6">
      <c r="D19" s="156"/>
      <c r="E19" s="23"/>
      <c r="F19" s="4"/>
    </row>
    <row r="20" spans="1:6">
      <c r="A20" s="16">
        <v>4</v>
      </c>
      <c r="B20" s="8" t="s">
        <v>335</v>
      </c>
      <c r="C20" s="8" t="s">
        <v>333</v>
      </c>
      <c r="D20" s="16" t="s">
        <v>15</v>
      </c>
      <c r="E20" s="25">
        <f>'B.4.1 F'!K35</f>
        <v>0</v>
      </c>
      <c r="F20" s="4"/>
    </row>
    <row r="21" spans="1:6">
      <c r="D21" s="16"/>
      <c r="E21" s="33"/>
      <c r="F21" s="4"/>
    </row>
    <row r="22" spans="1:6" ht="15.75" thickBot="1">
      <c r="A22" s="16">
        <v>5</v>
      </c>
      <c r="B22" s="8" t="s">
        <v>336</v>
      </c>
      <c r="E22" s="32">
        <f>SUM(E14:E20)</f>
        <v>11716616.083935933</v>
      </c>
      <c r="F22" s="4"/>
    </row>
    <row r="23" spans="1:6" ht="15.75" thickTop="1">
      <c r="E23" s="33"/>
      <c r="F23" s="4"/>
    </row>
    <row r="24" spans="1:6">
      <c r="D24" s="156"/>
      <c r="E24" s="33"/>
      <c r="F24" s="4"/>
    </row>
    <row r="25" spans="1:6">
      <c r="E25" s="33"/>
      <c r="F25" s="4"/>
    </row>
    <row r="26" spans="1:6">
      <c r="D26" s="156"/>
      <c r="E26" s="33"/>
      <c r="F26" s="4"/>
    </row>
    <row r="27" spans="1:6">
      <c r="E27" s="33"/>
      <c r="F27" s="4"/>
    </row>
    <row r="28" spans="1:6">
      <c r="D28" s="156"/>
      <c r="E28" s="33"/>
      <c r="F28" s="4"/>
    </row>
    <row r="29" spans="1:6">
      <c r="E29" s="33"/>
      <c r="F29" s="4"/>
    </row>
    <row r="30" spans="1:6">
      <c r="E30" s="33"/>
      <c r="F30" s="4"/>
    </row>
    <row r="31" spans="1:6">
      <c r="E31" s="33"/>
    </row>
    <row r="32" spans="1:6">
      <c r="A32" s="8"/>
      <c r="B32" s="8"/>
      <c r="E32" s="33"/>
    </row>
    <row r="33" spans="2:5">
      <c r="B33" s="8"/>
      <c r="E33" s="33"/>
    </row>
    <row r="34" spans="2:5">
      <c r="B34" s="8"/>
      <c r="E34" s="33"/>
    </row>
    <row r="35" spans="2:5">
      <c r="B35" s="8"/>
      <c r="E35" s="33"/>
    </row>
    <row r="36" spans="2:5">
      <c r="E36" s="33"/>
    </row>
    <row r="37" spans="2:5">
      <c r="E37" s="33"/>
    </row>
    <row r="38" spans="2:5">
      <c r="E38" s="33"/>
    </row>
    <row r="39" spans="2:5">
      <c r="E39" s="33"/>
    </row>
  </sheetData>
  <mergeCells count="4">
    <mergeCell ref="A1:E1"/>
    <mergeCell ref="A2:E2"/>
    <mergeCell ref="A3:E3"/>
    <mergeCell ref="A4:E4"/>
  </mergeCells>
  <printOptions horizontalCentered="1"/>
  <pageMargins left="0.75" right="0.75" top="1.08" bottom="0.5" header="0.25" footer="0.5"/>
  <pageSetup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70" zoomScaleNormal="80" zoomScaleSheetLayoutView="70" workbookViewId="0">
      <selection sqref="A1:K1"/>
    </sheetView>
  </sheetViews>
  <sheetFormatPr defaultColWidth="8.44140625" defaultRowHeight="15"/>
  <cols>
    <col min="1" max="1" width="5" style="158" customWidth="1"/>
    <col min="2" max="2" width="42.77734375" style="158" customWidth="1"/>
    <col min="3" max="3" width="14.109375" style="158" customWidth="1"/>
    <col min="4" max="4" width="13.5546875" style="158" customWidth="1"/>
    <col min="5" max="5" width="11.77734375" style="158" customWidth="1"/>
    <col min="6" max="6" width="12.5546875" style="158" customWidth="1"/>
    <col min="7" max="7" width="2.88671875" style="160" customWidth="1"/>
    <col min="8" max="8" width="13.33203125" style="158" bestFit="1" customWidth="1"/>
    <col min="9" max="9" width="12.6640625" style="158" customWidth="1"/>
    <col min="10" max="10" width="10.77734375" style="158" customWidth="1"/>
    <col min="11" max="11" width="13.5546875" style="158" customWidth="1"/>
    <col min="12" max="16384" width="8.44140625" style="158"/>
  </cols>
  <sheetData>
    <row r="1" spans="1:11">
      <c r="A1" s="336" t="s">
        <v>460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>
      <c r="A2" s="336" t="s">
        <v>461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>
      <c r="A3" s="336" t="s">
        <v>338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>
      <c r="A4" s="336" t="str">
        <f>'B.1 B'!A4</f>
        <v>as of December 31, 2018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7" spans="1:11">
      <c r="A7" s="159" t="str">
        <f>'B.1 B'!A6</f>
        <v>Data:__X___Base Period______Forecasted Period</v>
      </c>
      <c r="K7" s="161" t="s">
        <v>339</v>
      </c>
    </row>
    <row r="8" spans="1:11">
      <c r="A8" s="159" t="str">
        <f>'B.1 B'!A7</f>
        <v>Type of Filing:___X____Original________Updated ________Revised</v>
      </c>
      <c r="B8" s="8"/>
      <c r="K8" s="162" t="s">
        <v>340</v>
      </c>
    </row>
    <row r="9" spans="1:11">
      <c r="A9" s="163" t="str">
        <f>'B.1 B'!A8</f>
        <v>Workpaper Reference No(s).</v>
      </c>
      <c r="B9" s="160"/>
      <c r="C9" s="160"/>
      <c r="D9" s="160"/>
      <c r="E9" s="160"/>
      <c r="F9" s="160"/>
      <c r="H9" s="160"/>
      <c r="I9" s="160"/>
      <c r="K9" s="164" t="str">
        <f>'B.2 B'!N8</f>
        <v>Witness: Waller</v>
      </c>
    </row>
    <row r="10" spans="1:11">
      <c r="A10" s="165"/>
      <c r="B10" s="166"/>
      <c r="C10" s="337" t="s">
        <v>341</v>
      </c>
      <c r="D10" s="338"/>
      <c r="E10" s="338"/>
      <c r="F10" s="339"/>
      <c r="H10" s="340" t="s">
        <v>38</v>
      </c>
      <c r="I10" s="341"/>
      <c r="J10" s="341"/>
      <c r="K10" s="342"/>
    </row>
    <row r="11" spans="1:11">
      <c r="A11" s="167"/>
      <c r="B11" s="168"/>
      <c r="C11" s="165"/>
      <c r="D11" s="169" t="s">
        <v>74</v>
      </c>
      <c r="E11" s="170" t="s">
        <v>75</v>
      </c>
      <c r="F11" s="166"/>
      <c r="H11" s="165"/>
      <c r="I11" s="169" t="s">
        <v>74</v>
      </c>
      <c r="J11" s="170" t="s">
        <v>75</v>
      </c>
      <c r="K11" s="166"/>
    </row>
    <row r="12" spans="1:11">
      <c r="A12" s="171" t="s">
        <v>32</v>
      </c>
      <c r="B12" s="168"/>
      <c r="C12" s="172">
        <f>'B.2 B'!D10</f>
        <v>43465</v>
      </c>
      <c r="D12" s="20" t="s">
        <v>80</v>
      </c>
      <c r="E12" s="65" t="s">
        <v>81</v>
      </c>
      <c r="F12" s="173" t="s">
        <v>82</v>
      </c>
      <c r="G12" s="174"/>
      <c r="H12" s="172">
        <f>C12</f>
        <v>43465</v>
      </c>
      <c r="I12" s="20" t="s">
        <v>80</v>
      </c>
      <c r="J12" s="65" t="s">
        <v>81</v>
      </c>
      <c r="K12" s="173" t="s">
        <v>82</v>
      </c>
    </row>
    <row r="13" spans="1:11">
      <c r="A13" s="175" t="s">
        <v>34</v>
      </c>
      <c r="B13" s="176" t="s">
        <v>4</v>
      </c>
      <c r="C13" s="177" t="s">
        <v>37</v>
      </c>
      <c r="D13" s="71" t="s">
        <v>87</v>
      </c>
      <c r="E13" s="71" t="s">
        <v>87</v>
      </c>
      <c r="F13" s="178" t="s">
        <v>88</v>
      </c>
      <c r="G13" s="174"/>
      <c r="H13" s="177" t="s">
        <v>342</v>
      </c>
      <c r="I13" s="71" t="s">
        <v>87</v>
      </c>
      <c r="J13" s="71" t="s">
        <v>87</v>
      </c>
      <c r="K13" s="178" t="s">
        <v>88</v>
      </c>
    </row>
    <row r="14" spans="1:11">
      <c r="C14" s="179"/>
      <c r="F14" s="179"/>
      <c r="G14" s="174"/>
      <c r="H14" s="179"/>
      <c r="I14" s="179"/>
      <c r="K14" s="179"/>
    </row>
    <row r="16" spans="1:11">
      <c r="A16" s="179">
        <v>1</v>
      </c>
      <c r="B16" s="159" t="s">
        <v>343</v>
      </c>
      <c r="C16" s="180"/>
      <c r="D16" s="179"/>
      <c r="E16" s="179"/>
      <c r="F16" s="181"/>
      <c r="G16" s="182"/>
      <c r="H16" s="180"/>
      <c r="I16" s="180"/>
      <c r="J16" s="179"/>
      <c r="K16" s="181"/>
    </row>
    <row r="17" spans="1:11">
      <c r="A17" s="179">
        <v>2</v>
      </c>
      <c r="B17" s="183" t="s">
        <v>344</v>
      </c>
      <c r="C17" s="184">
        <f>'WP B.4.1B'!O15</f>
        <v>-402123.55499999999</v>
      </c>
      <c r="D17" s="185">
        <v>1</v>
      </c>
      <c r="E17" s="185">
        <v>1</v>
      </c>
      <c r="F17" s="186">
        <f>C17*D17*E17</f>
        <v>-402123.55499999999</v>
      </c>
      <c r="G17" s="182"/>
      <c r="H17" s="184">
        <f>'WP B.4.1B'!P15</f>
        <v>-391974.56923076924</v>
      </c>
      <c r="I17" s="187">
        <f t="shared" ref="I17:J20" si="0">D17</f>
        <v>1</v>
      </c>
      <c r="J17" s="187">
        <f t="shared" si="0"/>
        <v>1</v>
      </c>
      <c r="K17" s="186">
        <f>H17*I17*J17</f>
        <v>-391974.56923076924</v>
      </c>
    </row>
    <row r="18" spans="1:11">
      <c r="A18" s="179">
        <v>3</v>
      </c>
      <c r="B18" s="183" t="s">
        <v>345</v>
      </c>
      <c r="C18" s="188">
        <f>'WP B.4.1B'!O20</f>
        <v>1044575.2366666667</v>
      </c>
      <c r="D18" s="185">
        <v>1</v>
      </c>
      <c r="E18" s="189">
        <v>0.49780000000000002</v>
      </c>
      <c r="F18" s="190">
        <f>C18*D18*E18</f>
        <v>519989.55281266669</v>
      </c>
      <c r="G18" s="191"/>
      <c r="H18" s="188">
        <f>'WP B.4.1B'!P20</f>
        <v>1020303.3638461536</v>
      </c>
      <c r="I18" s="187">
        <f t="shared" si="0"/>
        <v>1</v>
      </c>
      <c r="J18" s="192">
        <f t="shared" si="0"/>
        <v>0.49780000000000002</v>
      </c>
      <c r="K18" s="190">
        <f>H18*I18*J18</f>
        <v>507907.0145226153</v>
      </c>
    </row>
    <row r="19" spans="1:11">
      <c r="A19" s="179">
        <v>4</v>
      </c>
      <c r="B19" s="183" t="s">
        <v>346</v>
      </c>
      <c r="C19" s="188">
        <f>'WP B.4.1B'!O25</f>
        <v>-0.01</v>
      </c>
      <c r="D19" s="189">
        <v>0.104</v>
      </c>
      <c r="E19" s="189">
        <v>0.49780000000000002</v>
      </c>
      <c r="F19" s="190">
        <f>C19*D19*E19</f>
        <v>-5.1771199999999992E-4</v>
      </c>
      <c r="G19" s="191"/>
      <c r="H19" s="188">
        <f>'WP B.4.1B'!P25</f>
        <v>-3.0769230735474529E-3</v>
      </c>
      <c r="I19" s="192">
        <f t="shared" si="0"/>
        <v>0.104</v>
      </c>
      <c r="J19" s="192">
        <f t="shared" si="0"/>
        <v>0.49780000000000002</v>
      </c>
      <c r="K19" s="190">
        <f>H19*I19*J19</f>
        <v>-1.5929599982523991E-4</v>
      </c>
    </row>
    <row r="20" spans="1:11">
      <c r="A20" s="179">
        <v>5</v>
      </c>
      <c r="B20" s="183" t="s">
        <v>347</v>
      </c>
      <c r="C20" s="193">
        <f>'WP B.4.1B'!O30</f>
        <v>0</v>
      </c>
      <c r="D20" s="189">
        <v>0.1095</v>
      </c>
      <c r="E20" s="189">
        <v>0.51517972406888612</v>
      </c>
      <c r="F20" s="194">
        <f>C20*D20*E20</f>
        <v>0</v>
      </c>
      <c r="G20" s="191"/>
      <c r="H20" s="193">
        <f>'WP B.4.1B'!P30</f>
        <v>0</v>
      </c>
      <c r="I20" s="192">
        <f t="shared" si="0"/>
        <v>0.1095</v>
      </c>
      <c r="J20" s="192">
        <f t="shared" si="0"/>
        <v>0.51517972406888612</v>
      </c>
      <c r="K20" s="194">
        <f>H20*I20*J20</f>
        <v>0</v>
      </c>
    </row>
    <row r="21" spans="1:11">
      <c r="A21" s="179">
        <v>6</v>
      </c>
      <c r="B21" s="195" t="s">
        <v>324</v>
      </c>
      <c r="C21" s="184">
        <f>SUM(C17:C20)</f>
        <v>642451.67166666663</v>
      </c>
      <c r="D21" s="196"/>
      <c r="E21" s="179"/>
      <c r="F21" s="184">
        <f>SUM(F17:F20)</f>
        <v>117865.99729495469</v>
      </c>
      <c r="G21" s="182"/>
      <c r="H21" s="184">
        <f>SUM(H17:H20)</f>
        <v>628328.79153846134</v>
      </c>
      <c r="I21" s="180"/>
      <c r="J21" s="179"/>
      <c r="K21" s="184">
        <f>SUM(K17:K20)</f>
        <v>115932.44513255006</v>
      </c>
    </row>
    <row r="22" spans="1:11">
      <c r="A22" s="179">
        <v>7</v>
      </c>
      <c r="C22" s="197"/>
      <c r="F22" s="181"/>
      <c r="G22" s="182"/>
      <c r="H22" s="180"/>
      <c r="I22" s="180"/>
      <c r="K22" s="181"/>
    </row>
    <row r="23" spans="1:11">
      <c r="A23" s="179">
        <v>8</v>
      </c>
      <c r="B23" s="159" t="s">
        <v>348</v>
      </c>
      <c r="C23" s="180"/>
      <c r="D23" s="179"/>
      <c r="E23" s="179"/>
      <c r="F23" s="181"/>
      <c r="G23" s="182"/>
      <c r="H23" s="180"/>
      <c r="I23" s="180"/>
      <c r="J23" s="179"/>
      <c r="K23" s="181"/>
    </row>
    <row r="24" spans="1:11">
      <c r="A24" s="179">
        <v>9</v>
      </c>
      <c r="B24" s="183" t="s">
        <v>344</v>
      </c>
      <c r="C24" s="184">
        <f>'WP B.4.1B'!O34</f>
        <v>13798752.500585802</v>
      </c>
      <c r="D24" s="187">
        <f>D17</f>
        <v>1</v>
      </c>
      <c r="E24" s="187">
        <f>E17</f>
        <v>1</v>
      </c>
      <c r="F24" s="186">
        <f>C24*D24*E24</f>
        <v>13798752.500585802</v>
      </c>
      <c r="G24" s="182"/>
      <c r="H24" s="184">
        <f>'WP B.4.1B'!P34</f>
        <v>13215223.380295962</v>
      </c>
      <c r="I24" s="187">
        <f>I17</f>
        <v>1</v>
      </c>
      <c r="J24" s="187">
        <f>J17</f>
        <v>1</v>
      </c>
      <c r="K24" s="186">
        <f>H24*I24*J24</f>
        <v>13215223.380295962</v>
      </c>
    </row>
    <row r="25" spans="1:11">
      <c r="A25" s="179">
        <v>10</v>
      </c>
      <c r="B25" s="183" t="s">
        <v>345</v>
      </c>
      <c r="C25" s="198">
        <f>'WP B.4.1B'!O36</f>
        <v>0</v>
      </c>
      <c r="D25" s="187">
        <f t="shared" ref="D25:E27" si="1">D18</f>
        <v>1</v>
      </c>
      <c r="E25" s="192">
        <f t="shared" si="1"/>
        <v>0.49780000000000002</v>
      </c>
      <c r="F25" s="190">
        <f>C25*D25*E25</f>
        <v>0</v>
      </c>
      <c r="G25" s="191"/>
      <c r="H25" s="188">
        <f>'WP B.4.1B'!P36</f>
        <v>0</v>
      </c>
      <c r="I25" s="187">
        <f t="shared" ref="I25:J27" si="2">I18</f>
        <v>1</v>
      </c>
      <c r="J25" s="192">
        <f t="shared" si="2"/>
        <v>0.49780000000000002</v>
      </c>
      <c r="K25" s="190">
        <f>H25*I25*J25</f>
        <v>0</v>
      </c>
    </row>
    <row r="26" spans="1:11">
      <c r="A26" s="179">
        <v>11</v>
      </c>
      <c r="B26" s="183" t="s">
        <v>346</v>
      </c>
      <c r="C26" s="198">
        <f>'WP B.4.1B'!O38</f>
        <v>0</v>
      </c>
      <c r="D26" s="192">
        <f t="shared" si="1"/>
        <v>0.104</v>
      </c>
      <c r="E26" s="192">
        <f t="shared" si="1"/>
        <v>0.49780000000000002</v>
      </c>
      <c r="F26" s="190">
        <f>C26*D26*E26</f>
        <v>0</v>
      </c>
      <c r="G26" s="191"/>
      <c r="H26" s="188">
        <f>'WP B.4.1B'!P38</f>
        <v>0</v>
      </c>
      <c r="I26" s="192">
        <f t="shared" si="2"/>
        <v>0.104</v>
      </c>
      <c r="J26" s="192">
        <f t="shared" si="2"/>
        <v>0.49780000000000002</v>
      </c>
      <c r="K26" s="190">
        <f>H26*I26*J26</f>
        <v>0</v>
      </c>
    </row>
    <row r="27" spans="1:11">
      <c r="A27" s="179">
        <v>12</v>
      </c>
      <c r="B27" s="183" t="s">
        <v>347</v>
      </c>
      <c r="C27" s="199">
        <f>'WP B.4.1B'!O40</f>
        <v>0</v>
      </c>
      <c r="D27" s="192">
        <f t="shared" si="1"/>
        <v>0.1095</v>
      </c>
      <c r="E27" s="192">
        <f t="shared" si="1"/>
        <v>0.51517972406888612</v>
      </c>
      <c r="F27" s="194">
        <f>C27*D27*E27</f>
        <v>0</v>
      </c>
      <c r="G27" s="191"/>
      <c r="H27" s="193">
        <f>'WP B.4.1B'!P40</f>
        <v>0</v>
      </c>
      <c r="I27" s="192">
        <f t="shared" si="2"/>
        <v>0.1095</v>
      </c>
      <c r="J27" s="192">
        <f t="shared" si="2"/>
        <v>0.51517972406888612</v>
      </c>
      <c r="K27" s="194">
        <f>H27*I27*J27</f>
        <v>0</v>
      </c>
    </row>
    <row r="28" spans="1:11">
      <c r="A28" s="179">
        <v>13</v>
      </c>
      <c r="B28" s="195" t="s">
        <v>324</v>
      </c>
      <c r="C28" s="184">
        <f>SUM(C24:C27)</f>
        <v>13798752.500585802</v>
      </c>
      <c r="D28" s="179"/>
      <c r="E28" s="179"/>
      <c r="F28" s="184">
        <f>SUM(F24:F27)</f>
        <v>13798752.500585802</v>
      </c>
      <c r="G28" s="182"/>
      <c r="H28" s="184">
        <f>SUM(H24:H27)</f>
        <v>13215223.380295962</v>
      </c>
      <c r="I28" s="180"/>
      <c r="J28" s="179"/>
      <c r="K28" s="184">
        <f>SUM(K24:K27)</f>
        <v>13215223.380295962</v>
      </c>
    </row>
    <row r="29" spans="1:11">
      <c r="A29" s="179">
        <v>14</v>
      </c>
      <c r="B29" s="195"/>
      <c r="C29" s="200"/>
      <c r="D29" s="201"/>
      <c r="E29" s="201"/>
      <c r="F29" s="182"/>
      <c r="G29" s="182"/>
      <c r="H29" s="202"/>
      <c r="I29" s="202"/>
      <c r="J29" s="174"/>
      <c r="K29" s="181"/>
    </row>
    <row r="30" spans="1:11">
      <c r="A30" s="179">
        <v>15</v>
      </c>
      <c r="B30" s="159" t="s">
        <v>349</v>
      </c>
      <c r="C30" s="202"/>
      <c r="D30" s="179"/>
      <c r="E30" s="179"/>
      <c r="F30" s="182"/>
      <c r="G30" s="182"/>
      <c r="H30" s="202"/>
      <c r="I30" s="202"/>
      <c r="J30" s="179"/>
      <c r="K30" s="182"/>
    </row>
    <row r="31" spans="1:11">
      <c r="A31" s="179">
        <v>16</v>
      </c>
      <c r="B31" s="183" t="s">
        <v>344</v>
      </c>
      <c r="C31" s="184">
        <f>'WP B.4.1B'!O44</f>
        <v>0</v>
      </c>
      <c r="D31" s="187">
        <f>D17</f>
        <v>1</v>
      </c>
      <c r="E31" s="187">
        <f>E17</f>
        <v>1</v>
      </c>
      <c r="F31" s="186">
        <f>C31*D31*E31</f>
        <v>0</v>
      </c>
      <c r="G31" s="182"/>
      <c r="H31" s="184">
        <f>'WP B.4.1B'!P44</f>
        <v>0</v>
      </c>
      <c r="I31" s="187">
        <f>I17</f>
        <v>1</v>
      </c>
      <c r="J31" s="187">
        <f>J17</f>
        <v>1</v>
      </c>
      <c r="K31" s="186">
        <f>H31*I31*J31</f>
        <v>0</v>
      </c>
    </row>
    <row r="32" spans="1:11">
      <c r="A32" s="179">
        <v>17</v>
      </c>
      <c r="B32" s="183" t="s">
        <v>345</v>
      </c>
      <c r="C32" s="188">
        <f>'WP B.4.1B'!O46</f>
        <v>0</v>
      </c>
      <c r="D32" s="187">
        <f t="shared" ref="D32:E34" si="3">D18</f>
        <v>1</v>
      </c>
      <c r="E32" s="192">
        <f t="shared" si="3"/>
        <v>0.49780000000000002</v>
      </c>
      <c r="F32" s="190">
        <f>C32*D32*E32</f>
        <v>0</v>
      </c>
      <c r="G32" s="182"/>
      <c r="H32" s="188">
        <f>'WP B.4.1B'!P46</f>
        <v>0</v>
      </c>
      <c r="I32" s="187">
        <f t="shared" ref="I32:J34" si="4">I18</f>
        <v>1</v>
      </c>
      <c r="J32" s="192">
        <f t="shared" si="4"/>
        <v>0.49780000000000002</v>
      </c>
      <c r="K32" s="190">
        <f>H32*I32*J32</f>
        <v>0</v>
      </c>
    </row>
    <row r="33" spans="1:11">
      <c r="A33" s="179">
        <v>18</v>
      </c>
      <c r="B33" s="183" t="s">
        <v>346</v>
      </c>
      <c r="C33" s="188">
        <f>'WP B.4.1B'!O48</f>
        <v>0</v>
      </c>
      <c r="D33" s="192">
        <f t="shared" si="3"/>
        <v>0.104</v>
      </c>
      <c r="E33" s="192">
        <f t="shared" si="3"/>
        <v>0.49780000000000002</v>
      </c>
      <c r="F33" s="190">
        <f>C33*D33*E33</f>
        <v>0</v>
      </c>
      <c r="G33" s="182"/>
      <c r="H33" s="188">
        <f>'WP B.4.1B'!P48</f>
        <v>0</v>
      </c>
      <c r="I33" s="192">
        <f t="shared" si="4"/>
        <v>0.104</v>
      </c>
      <c r="J33" s="192">
        <f t="shared" si="4"/>
        <v>0.49780000000000002</v>
      </c>
      <c r="K33" s="190">
        <f>H33*I33*J33</f>
        <v>0</v>
      </c>
    </row>
    <row r="34" spans="1:11">
      <c r="A34" s="179">
        <v>19</v>
      </c>
      <c r="B34" s="183" t="s">
        <v>347</v>
      </c>
      <c r="C34" s="193">
        <f>'WP B.4.1B'!O50</f>
        <v>0</v>
      </c>
      <c r="D34" s="192">
        <f t="shared" si="3"/>
        <v>0.1095</v>
      </c>
      <c r="E34" s="192">
        <f t="shared" si="3"/>
        <v>0.51517972406888612</v>
      </c>
      <c r="F34" s="194">
        <f>C34*D34*E34</f>
        <v>0</v>
      </c>
      <c r="G34" s="182"/>
      <c r="H34" s="193">
        <f>'WP B.4.1B'!P50</f>
        <v>0</v>
      </c>
      <c r="I34" s="192">
        <f t="shared" si="4"/>
        <v>0.1095</v>
      </c>
      <c r="J34" s="192">
        <f t="shared" si="4"/>
        <v>0.51517972406888612</v>
      </c>
      <c r="K34" s="194">
        <f>H34*I34*J34</f>
        <v>0</v>
      </c>
    </row>
    <row r="35" spans="1:11">
      <c r="A35" s="179">
        <v>20</v>
      </c>
      <c r="B35" s="195" t="s">
        <v>324</v>
      </c>
      <c r="C35" s="184">
        <f>SUM(C31:C34)</f>
        <v>0</v>
      </c>
      <c r="D35" s="179"/>
      <c r="E35" s="179"/>
      <c r="F35" s="184">
        <f>SUM(F31:F34)</f>
        <v>0</v>
      </c>
      <c r="G35" s="182"/>
      <c r="H35" s="184">
        <f>SUM(H31:H34)</f>
        <v>0</v>
      </c>
      <c r="I35" s="180"/>
      <c r="J35" s="179"/>
      <c r="K35" s="184">
        <f>SUM(K31:K34)</f>
        <v>0</v>
      </c>
    </row>
    <row r="36" spans="1:11">
      <c r="A36" s="179">
        <v>21</v>
      </c>
      <c r="B36" s="195"/>
      <c r="D36" s="203"/>
      <c r="E36" s="203"/>
      <c r="F36" s="181"/>
      <c r="G36" s="182"/>
      <c r="H36" s="181"/>
      <c r="I36" s="181"/>
      <c r="K36" s="181"/>
    </row>
    <row r="37" spans="1:11" ht="15.75" thickBot="1">
      <c r="A37" s="179">
        <v>22</v>
      </c>
      <c r="B37" s="159" t="s">
        <v>350</v>
      </c>
      <c r="C37" s="204">
        <f>C35+C28+C21</f>
        <v>14441204.172252469</v>
      </c>
      <c r="F37" s="204">
        <f>F35+F28+F21</f>
        <v>13916618.497880757</v>
      </c>
      <c r="G37" s="182"/>
      <c r="H37" s="204">
        <f>H35+H28+H21</f>
        <v>13843552.171834424</v>
      </c>
      <c r="I37" s="182"/>
      <c r="K37" s="204">
        <f>K35+K28+K21</f>
        <v>13331155.825428512</v>
      </c>
    </row>
    <row r="38" spans="1:11" ht="15.75" thickTop="1">
      <c r="D38" s="203"/>
      <c r="E38" s="203"/>
      <c r="F38" s="181"/>
      <c r="G38" s="182"/>
      <c r="H38" s="181"/>
      <c r="I38" s="181"/>
    </row>
    <row r="39" spans="1:11">
      <c r="A39" s="179"/>
      <c r="F39" s="181"/>
      <c r="G39" s="182"/>
      <c r="H39" s="181"/>
      <c r="I39" s="181"/>
    </row>
    <row r="40" spans="1:11">
      <c r="D40" s="203"/>
      <c r="E40" s="203"/>
      <c r="F40" s="181"/>
      <c r="G40" s="182"/>
    </row>
    <row r="41" spans="1:11">
      <c r="C41" s="181"/>
      <c r="F41" s="181"/>
      <c r="G41" s="182"/>
    </row>
    <row r="42" spans="1:11">
      <c r="D42" s="203"/>
      <c r="E42" s="203"/>
      <c r="F42" s="181"/>
      <c r="G42" s="182"/>
    </row>
    <row r="43" spans="1:11">
      <c r="F43" s="181"/>
      <c r="G43" s="182"/>
    </row>
    <row r="44" spans="1:11">
      <c r="D44" s="203"/>
      <c r="E44" s="203"/>
      <c r="F44" s="181"/>
      <c r="G44" s="182"/>
    </row>
    <row r="45" spans="1:11">
      <c r="F45" s="181"/>
      <c r="G45" s="182"/>
    </row>
    <row r="46" spans="1:11">
      <c r="D46" s="203"/>
      <c r="E46" s="203"/>
      <c r="F46" s="181"/>
      <c r="G46" s="182"/>
    </row>
    <row r="47" spans="1:11">
      <c r="F47" s="181"/>
      <c r="G47" s="182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" top="0.75" bottom="0.5" header="0.25" footer="0.5"/>
  <pageSetup scale="69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60" zoomScaleNormal="80" workbookViewId="0">
      <selection sqref="A1:K1"/>
    </sheetView>
  </sheetViews>
  <sheetFormatPr defaultColWidth="8.44140625" defaultRowHeight="15"/>
  <cols>
    <col min="1" max="1" width="5" style="158" customWidth="1"/>
    <col min="2" max="2" width="42.77734375" style="158" customWidth="1"/>
    <col min="3" max="3" width="13.88671875" style="158" customWidth="1"/>
    <col min="4" max="4" width="13.6640625" style="158" customWidth="1"/>
    <col min="5" max="5" width="11.6640625" style="158" customWidth="1"/>
    <col min="6" max="6" width="13.5546875" style="158" customWidth="1"/>
    <col min="7" max="7" width="2.88671875" style="160" customWidth="1"/>
    <col min="8" max="8" width="13.33203125" style="158" bestFit="1" customWidth="1"/>
    <col min="9" max="9" width="13.109375" style="158" bestFit="1" customWidth="1"/>
    <col min="10" max="10" width="10.44140625" style="158" customWidth="1"/>
    <col min="11" max="11" width="13.33203125" style="158" customWidth="1"/>
    <col min="12" max="16384" width="8.44140625" style="158"/>
  </cols>
  <sheetData>
    <row r="1" spans="1:11">
      <c r="A1" s="336" t="s">
        <v>460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>
      <c r="A2" s="336" t="s">
        <v>461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>
      <c r="A3" s="336" t="s">
        <v>338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>
      <c r="A4" s="336" t="str">
        <f>'B.1 F '!A4</f>
        <v>as of March 31, 2020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7" spans="1:11">
      <c r="A7" s="159" t="str">
        <f>'B.1 F '!A6</f>
        <v>Data:______Base Period__X___Forecasted Period</v>
      </c>
      <c r="K7" s="161" t="s">
        <v>339</v>
      </c>
    </row>
    <row r="8" spans="1:11">
      <c r="A8" s="159" t="str">
        <f>'B.1 F '!A7</f>
        <v>Type of Filing:___X____Original________Updated ________Revised</v>
      </c>
      <c r="B8" s="8"/>
      <c r="K8" s="162" t="s">
        <v>351</v>
      </c>
    </row>
    <row r="9" spans="1:11">
      <c r="A9" s="163" t="str">
        <f>'B.1 F '!A8</f>
        <v>Workpaper Reference No(s).</v>
      </c>
      <c r="B9" s="160"/>
      <c r="C9" s="160"/>
      <c r="D9" s="160"/>
      <c r="E9" s="160"/>
      <c r="F9" s="160"/>
      <c r="H9" s="160"/>
      <c r="I9" s="160"/>
      <c r="K9" s="164" t="str">
        <f>'B.4.1 B'!K9</f>
        <v>Witness: Waller</v>
      </c>
    </row>
    <row r="10" spans="1:11">
      <c r="A10" s="165"/>
      <c r="B10" s="166"/>
      <c r="C10" s="337" t="s">
        <v>352</v>
      </c>
      <c r="D10" s="338"/>
      <c r="E10" s="338"/>
      <c r="F10" s="339"/>
      <c r="H10" s="340" t="s">
        <v>38</v>
      </c>
      <c r="I10" s="341"/>
      <c r="J10" s="341"/>
      <c r="K10" s="342"/>
    </row>
    <row r="11" spans="1:11">
      <c r="A11" s="167"/>
      <c r="B11" s="168"/>
      <c r="C11" s="165"/>
      <c r="D11" s="169" t="s">
        <v>74</v>
      </c>
      <c r="E11" s="170" t="s">
        <v>75</v>
      </c>
      <c r="F11" s="166"/>
      <c r="H11" s="165"/>
      <c r="I11" s="169" t="s">
        <v>74</v>
      </c>
      <c r="J11" s="170" t="s">
        <v>75</v>
      </c>
      <c r="K11" s="166"/>
    </row>
    <row r="12" spans="1:11">
      <c r="A12" s="171" t="s">
        <v>32</v>
      </c>
      <c r="B12" s="168"/>
      <c r="C12" s="172">
        <f>'B.2 F'!D10</f>
        <v>43921</v>
      </c>
      <c r="D12" s="20" t="s">
        <v>80</v>
      </c>
      <c r="E12" s="65" t="s">
        <v>81</v>
      </c>
      <c r="F12" s="173" t="s">
        <v>82</v>
      </c>
      <c r="G12" s="174"/>
      <c r="H12" s="172">
        <f>C12</f>
        <v>43921</v>
      </c>
      <c r="I12" s="20" t="s">
        <v>80</v>
      </c>
      <c r="J12" s="65" t="s">
        <v>81</v>
      </c>
      <c r="K12" s="173" t="s">
        <v>82</v>
      </c>
    </row>
    <row r="13" spans="1:11">
      <c r="A13" s="175" t="s">
        <v>34</v>
      </c>
      <c r="B13" s="176" t="s">
        <v>4</v>
      </c>
      <c r="C13" s="177" t="s">
        <v>37</v>
      </c>
      <c r="D13" s="71" t="s">
        <v>87</v>
      </c>
      <c r="E13" s="71" t="s">
        <v>87</v>
      </c>
      <c r="F13" s="178" t="s">
        <v>88</v>
      </c>
      <c r="G13" s="174"/>
      <c r="H13" s="177" t="s">
        <v>342</v>
      </c>
      <c r="I13" s="71" t="s">
        <v>87</v>
      </c>
      <c r="J13" s="71" t="s">
        <v>87</v>
      </c>
      <c r="K13" s="178" t="s">
        <v>88</v>
      </c>
    </row>
    <row r="14" spans="1:11">
      <c r="C14" s="179"/>
      <c r="F14" s="179"/>
      <c r="G14" s="174"/>
      <c r="H14" s="179"/>
      <c r="I14" s="179"/>
      <c r="K14" s="179"/>
    </row>
    <row r="16" spans="1:11">
      <c r="A16" s="179">
        <v>1</v>
      </c>
      <c r="B16" s="159" t="s">
        <v>343</v>
      </c>
      <c r="C16" s="180"/>
      <c r="D16" s="179"/>
      <c r="E16" s="179"/>
      <c r="F16" s="181"/>
      <c r="G16" s="182"/>
      <c r="H16" s="180"/>
      <c r="I16" s="180"/>
      <c r="J16" s="179"/>
      <c r="K16" s="181"/>
    </row>
    <row r="17" spans="1:11">
      <c r="A17" s="179">
        <v>2</v>
      </c>
      <c r="B17" s="183" t="s">
        <v>344</v>
      </c>
      <c r="C17" s="184">
        <f>'WP B.4.1F'!O15</f>
        <v>-402123.55499999999</v>
      </c>
      <c r="D17" s="185">
        <v>1</v>
      </c>
      <c r="E17" s="185">
        <v>1</v>
      </c>
      <c r="F17" s="186">
        <f>C17*D17*E17</f>
        <v>-402123.55499999999</v>
      </c>
      <c r="G17" s="182"/>
      <c r="H17" s="184">
        <f>'WP B.4.1F'!P15</f>
        <v>-402123.55499999999</v>
      </c>
      <c r="I17" s="187">
        <f t="shared" ref="I17:J20" si="0">D17</f>
        <v>1</v>
      </c>
      <c r="J17" s="187">
        <f t="shared" si="0"/>
        <v>1</v>
      </c>
      <c r="K17" s="186">
        <f>H17*I17*J17</f>
        <v>-402123.55499999999</v>
      </c>
    </row>
    <row r="18" spans="1:11">
      <c r="A18" s="179">
        <v>3</v>
      </c>
      <c r="B18" s="183" t="s">
        <v>345</v>
      </c>
      <c r="C18" s="188">
        <f>'WP B.4.1F'!O20</f>
        <v>1044575.2366666667</v>
      </c>
      <c r="D18" s="185">
        <v>1</v>
      </c>
      <c r="E18" s="189">
        <v>0.49780000000000002</v>
      </c>
      <c r="F18" s="190">
        <f>C18*D18*E18</f>
        <v>519989.55281266669</v>
      </c>
      <c r="G18" s="182"/>
      <c r="H18" s="188">
        <f>'WP B.4.1F'!P20</f>
        <v>1044575.2366666665</v>
      </c>
      <c r="I18" s="187">
        <f t="shared" si="0"/>
        <v>1</v>
      </c>
      <c r="J18" s="192">
        <f t="shared" si="0"/>
        <v>0.49780000000000002</v>
      </c>
      <c r="K18" s="190">
        <f>H18*I18*J18</f>
        <v>519989.55281266657</v>
      </c>
    </row>
    <row r="19" spans="1:11">
      <c r="A19" s="179">
        <v>4</v>
      </c>
      <c r="B19" s="183" t="s">
        <v>346</v>
      </c>
      <c r="C19" s="188">
        <f>'WP B.4.1F'!O25</f>
        <v>-0.01</v>
      </c>
      <c r="D19" s="189">
        <v>0.104</v>
      </c>
      <c r="E19" s="189">
        <v>0.49780000000000002</v>
      </c>
      <c r="F19" s="190">
        <f>C19*D19*E19</f>
        <v>-5.1771199999999992E-4</v>
      </c>
      <c r="G19" s="182"/>
      <c r="H19" s="188">
        <f>'WP B.4.1F'!P25</f>
        <v>-9.9999999999999985E-3</v>
      </c>
      <c r="I19" s="192">
        <f t="shared" si="0"/>
        <v>0.104</v>
      </c>
      <c r="J19" s="192">
        <f t="shared" si="0"/>
        <v>0.49780000000000002</v>
      </c>
      <c r="K19" s="190">
        <f>H19*I19*J19</f>
        <v>-5.1771199999999982E-4</v>
      </c>
    </row>
    <row r="20" spans="1:11">
      <c r="A20" s="179">
        <v>5</v>
      </c>
      <c r="B20" s="183" t="s">
        <v>347</v>
      </c>
      <c r="C20" s="193">
        <f>'WP B.4.1F'!O30</f>
        <v>0</v>
      </c>
      <c r="D20" s="189">
        <v>0.1095</v>
      </c>
      <c r="E20" s="189">
        <v>0.51517972406888612</v>
      </c>
      <c r="F20" s="194">
        <f>C20*D20*E20</f>
        <v>0</v>
      </c>
      <c r="G20" s="182"/>
      <c r="H20" s="193">
        <f>'WP B.4.1F'!T30</f>
        <v>0</v>
      </c>
      <c r="I20" s="192">
        <f t="shared" si="0"/>
        <v>0.1095</v>
      </c>
      <c r="J20" s="192">
        <f t="shared" si="0"/>
        <v>0.51517972406888612</v>
      </c>
      <c r="K20" s="194">
        <f>H20*I20*J20</f>
        <v>0</v>
      </c>
    </row>
    <row r="21" spans="1:11">
      <c r="A21" s="179">
        <v>6</v>
      </c>
      <c r="B21" s="195" t="s">
        <v>324</v>
      </c>
      <c r="C21" s="184">
        <f>SUM(C17:C20)</f>
        <v>642451.67166666663</v>
      </c>
      <c r="D21" s="196"/>
      <c r="E21" s="179"/>
      <c r="F21" s="184">
        <f>SUM(F17:F20)</f>
        <v>117865.99729495469</v>
      </c>
      <c r="G21" s="182"/>
      <c r="H21" s="184">
        <f>SUM(H17:H20)</f>
        <v>642451.6716666664</v>
      </c>
      <c r="I21" s="180"/>
      <c r="J21" s="179"/>
      <c r="K21" s="184">
        <f>SUM(K17:K20)</f>
        <v>117865.99729495458</v>
      </c>
    </row>
    <row r="22" spans="1:11">
      <c r="A22" s="179">
        <v>7</v>
      </c>
      <c r="C22" s="197"/>
      <c r="F22" s="181"/>
      <c r="G22" s="182"/>
      <c r="H22" s="197"/>
      <c r="I22" s="180"/>
      <c r="K22" s="181"/>
    </row>
    <row r="23" spans="1:11">
      <c r="A23" s="179">
        <v>8</v>
      </c>
      <c r="B23" s="159" t="s">
        <v>348</v>
      </c>
      <c r="C23" s="180"/>
      <c r="D23" s="179"/>
      <c r="E23" s="179"/>
      <c r="F23" s="181"/>
      <c r="G23" s="182"/>
      <c r="H23" s="180"/>
      <c r="I23" s="180"/>
      <c r="J23" s="179"/>
      <c r="K23" s="181"/>
    </row>
    <row r="24" spans="1:11">
      <c r="A24" s="179">
        <v>9</v>
      </c>
      <c r="B24" s="183" t="s">
        <v>344</v>
      </c>
      <c r="C24" s="184">
        <f>'WP B.4.1F'!O34</f>
        <v>-1769904.1334066335</v>
      </c>
      <c r="D24" s="187">
        <f t="shared" ref="D24:E27" si="1">D17</f>
        <v>1</v>
      </c>
      <c r="E24" s="187">
        <f t="shared" si="1"/>
        <v>1</v>
      </c>
      <c r="F24" s="186">
        <f>C24*D24*E24</f>
        <v>-1769904.1334066335</v>
      </c>
      <c r="G24" s="182"/>
      <c r="H24" s="184">
        <f>'WP B.4.1F'!P34</f>
        <v>8905991.3794295546</v>
      </c>
      <c r="I24" s="187">
        <f t="shared" ref="I24:J27" si="2">I17</f>
        <v>1</v>
      </c>
      <c r="J24" s="187">
        <f t="shared" si="2"/>
        <v>1</v>
      </c>
      <c r="K24" s="186">
        <f>H24*I24*J24</f>
        <v>8905991.3794295546</v>
      </c>
    </row>
    <row r="25" spans="1:11">
      <c r="A25" s="179">
        <v>10</v>
      </c>
      <c r="B25" s="183" t="s">
        <v>345</v>
      </c>
      <c r="C25" s="198">
        <f>'WP B.4.1F'!O36</f>
        <v>0</v>
      </c>
      <c r="D25" s="187">
        <f t="shared" si="1"/>
        <v>1</v>
      </c>
      <c r="E25" s="192">
        <f t="shared" si="1"/>
        <v>0.49780000000000002</v>
      </c>
      <c r="F25" s="190">
        <f>C25*D25*E25</f>
        <v>0</v>
      </c>
      <c r="G25" s="182"/>
      <c r="H25" s="198">
        <f>'WP B.4.1F'!P36</f>
        <v>0</v>
      </c>
      <c r="I25" s="187">
        <f t="shared" si="2"/>
        <v>1</v>
      </c>
      <c r="J25" s="192">
        <f t="shared" si="2"/>
        <v>0.49780000000000002</v>
      </c>
      <c r="K25" s="190">
        <f>H25*I25*J25</f>
        <v>0</v>
      </c>
    </row>
    <row r="26" spans="1:11">
      <c r="A26" s="179">
        <v>11</v>
      </c>
      <c r="B26" s="183" t="s">
        <v>346</v>
      </c>
      <c r="C26" s="198">
        <f>'WP B.4.1F'!O38</f>
        <v>0</v>
      </c>
      <c r="D26" s="192">
        <f t="shared" si="1"/>
        <v>0.104</v>
      </c>
      <c r="E26" s="192">
        <f t="shared" si="1"/>
        <v>0.49780000000000002</v>
      </c>
      <c r="F26" s="190">
        <f>C26*D26*E26</f>
        <v>0</v>
      </c>
      <c r="G26" s="182"/>
      <c r="H26" s="198">
        <f>'WP B.4.1F'!P38</f>
        <v>0</v>
      </c>
      <c r="I26" s="192">
        <f t="shared" si="2"/>
        <v>0.104</v>
      </c>
      <c r="J26" s="192">
        <f t="shared" si="2"/>
        <v>0.49780000000000002</v>
      </c>
      <c r="K26" s="190">
        <f>H26*I26*J26</f>
        <v>0</v>
      </c>
    </row>
    <row r="27" spans="1:11">
      <c r="A27" s="179">
        <v>12</v>
      </c>
      <c r="B27" s="183" t="s">
        <v>347</v>
      </c>
      <c r="C27" s="199">
        <f>'WP B.4.1F'!O40</f>
        <v>0</v>
      </c>
      <c r="D27" s="192">
        <f t="shared" si="1"/>
        <v>0.1095</v>
      </c>
      <c r="E27" s="192">
        <f t="shared" si="1"/>
        <v>0.51517972406888612</v>
      </c>
      <c r="F27" s="194">
        <f>C27*D27*E27</f>
        <v>0</v>
      </c>
      <c r="G27" s="182"/>
      <c r="H27" s="199">
        <f>'WP B.4.1F'!P40</f>
        <v>0</v>
      </c>
      <c r="I27" s="192">
        <f t="shared" si="2"/>
        <v>0.1095</v>
      </c>
      <c r="J27" s="192">
        <f t="shared" si="2"/>
        <v>0.51517972406888612</v>
      </c>
      <c r="K27" s="194">
        <f>H27*I27*J27</f>
        <v>0</v>
      </c>
    </row>
    <row r="28" spans="1:11">
      <c r="A28" s="179">
        <v>13</v>
      </c>
      <c r="B28" s="195" t="s">
        <v>324</v>
      </c>
      <c r="C28" s="184">
        <f>SUM(C24:C27)</f>
        <v>-1769904.1334066335</v>
      </c>
      <c r="D28" s="179"/>
      <c r="E28" s="179"/>
      <c r="F28" s="184">
        <f>SUM(F24:F27)</f>
        <v>-1769904.1334066335</v>
      </c>
      <c r="G28" s="182"/>
      <c r="H28" s="184">
        <f>SUM(H24:H27)</f>
        <v>8905991.3794295546</v>
      </c>
      <c r="I28" s="180"/>
      <c r="J28" s="179"/>
      <c r="K28" s="184">
        <f>SUM(K24:K27)</f>
        <v>8905991.3794295546</v>
      </c>
    </row>
    <row r="29" spans="1:11">
      <c r="A29" s="179">
        <v>14</v>
      </c>
      <c r="B29" s="195"/>
      <c r="C29" s="200"/>
      <c r="D29" s="201"/>
      <c r="E29" s="201"/>
      <c r="F29" s="182"/>
      <c r="G29" s="182"/>
      <c r="H29" s="200"/>
      <c r="I29" s="202"/>
      <c r="J29" s="174"/>
      <c r="K29" s="181"/>
    </row>
    <row r="30" spans="1:11">
      <c r="A30" s="179">
        <v>15</v>
      </c>
      <c r="B30" s="159" t="s">
        <v>349</v>
      </c>
      <c r="C30" s="202"/>
      <c r="D30" s="179"/>
      <c r="E30" s="179"/>
      <c r="F30" s="182"/>
      <c r="G30" s="182"/>
      <c r="H30" s="202"/>
      <c r="I30" s="202"/>
      <c r="J30" s="179"/>
      <c r="K30" s="182"/>
    </row>
    <row r="31" spans="1:11">
      <c r="A31" s="179">
        <v>16</v>
      </c>
      <c r="B31" s="183" t="s">
        <v>344</v>
      </c>
      <c r="C31" s="184">
        <f>'WP B.4.1F'!O44</f>
        <v>0</v>
      </c>
      <c r="D31" s="187">
        <f t="shared" ref="D31:E34" si="3">D17</f>
        <v>1</v>
      </c>
      <c r="E31" s="187">
        <f t="shared" si="3"/>
        <v>1</v>
      </c>
      <c r="F31" s="186">
        <f>C31*D31*E31</f>
        <v>0</v>
      </c>
      <c r="G31" s="182"/>
      <c r="H31" s="184">
        <f>'WP B.4.1F'!P44</f>
        <v>0</v>
      </c>
      <c r="I31" s="187">
        <f t="shared" ref="I31:J34" si="4">I17</f>
        <v>1</v>
      </c>
      <c r="J31" s="187">
        <f t="shared" si="4"/>
        <v>1</v>
      </c>
      <c r="K31" s="186">
        <f>H31*I31*J31</f>
        <v>0</v>
      </c>
    </row>
    <row r="32" spans="1:11">
      <c r="A32" s="179">
        <v>17</v>
      </c>
      <c r="B32" s="183" t="s">
        <v>345</v>
      </c>
      <c r="C32" s="188">
        <f>'WP B.4.1F'!O46</f>
        <v>0</v>
      </c>
      <c r="D32" s="187">
        <f t="shared" si="3"/>
        <v>1</v>
      </c>
      <c r="E32" s="192">
        <f t="shared" si="3"/>
        <v>0.49780000000000002</v>
      </c>
      <c r="F32" s="190">
        <f>C32*D32*E32</f>
        <v>0</v>
      </c>
      <c r="G32" s="182"/>
      <c r="H32" s="188">
        <f>'WP B.4.1F'!P46</f>
        <v>0</v>
      </c>
      <c r="I32" s="187">
        <f t="shared" si="4"/>
        <v>1</v>
      </c>
      <c r="J32" s="192">
        <f t="shared" si="4"/>
        <v>0.49780000000000002</v>
      </c>
      <c r="K32" s="190">
        <f>H32*I32*J32</f>
        <v>0</v>
      </c>
    </row>
    <row r="33" spans="1:11">
      <c r="A33" s="179">
        <v>18</v>
      </c>
      <c r="B33" s="183" t="s">
        <v>346</v>
      </c>
      <c r="C33" s="188">
        <f>'WP B.4.1F'!O48</f>
        <v>0</v>
      </c>
      <c r="D33" s="192">
        <f t="shared" si="3"/>
        <v>0.104</v>
      </c>
      <c r="E33" s="192">
        <f t="shared" si="3"/>
        <v>0.49780000000000002</v>
      </c>
      <c r="F33" s="190">
        <f>C33*D33*E33</f>
        <v>0</v>
      </c>
      <c r="G33" s="182"/>
      <c r="H33" s="188">
        <f>'WP B.4.1F'!P48</f>
        <v>0</v>
      </c>
      <c r="I33" s="192">
        <f t="shared" si="4"/>
        <v>0.104</v>
      </c>
      <c r="J33" s="192">
        <f t="shared" si="4"/>
        <v>0.49780000000000002</v>
      </c>
      <c r="K33" s="190">
        <f>H33*I33*J33</f>
        <v>0</v>
      </c>
    </row>
    <row r="34" spans="1:11">
      <c r="A34" s="179">
        <v>19</v>
      </c>
      <c r="B34" s="183" t="s">
        <v>347</v>
      </c>
      <c r="C34" s="193">
        <f>'WP B.4.1F'!O50</f>
        <v>0</v>
      </c>
      <c r="D34" s="192">
        <f t="shared" si="3"/>
        <v>0.1095</v>
      </c>
      <c r="E34" s="192">
        <f t="shared" si="3"/>
        <v>0.51517972406888612</v>
      </c>
      <c r="F34" s="194">
        <f>C34*D34*E34</f>
        <v>0</v>
      </c>
      <c r="G34" s="182"/>
      <c r="H34" s="193">
        <f>'WP B.4.1F'!P50</f>
        <v>0</v>
      </c>
      <c r="I34" s="192">
        <f t="shared" si="4"/>
        <v>0.1095</v>
      </c>
      <c r="J34" s="192">
        <f t="shared" si="4"/>
        <v>0.51517972406888612</v>
      </c>
      <c r="K34" s="194">
        <f>H34*I34*J34</f>
        <v>0</v>
      </c>
    </row>
    <row r="35" spans="1:11">
      <c r="A35" s="179">
        <v>20</v>
      </c>
      <c r="B35" s="195" t="s">
        <v>324</v>
      </c>
      <c r="C35" s="184">
        <f>SUM(C31:C34)</f>
        <v>0</v>
      </c>
      <c r="D35" s="179"/>
      <c r="E35" s="179"/>
      <c r="F35" s="184">
        <f>SUM(F31:F34)</f>
        <v>0</v>
      </c>
      <c r="G35" s="182"/>
      <c r="H35" s="184">
        <f>SUM(H31:H34)</f>
        <v>0</v>
      </c>
      <c r="I35" s="180"/>
      <c r="J35" s="179"/>
      <c r="K35" s="184">
        <f>SUM(K31:K34)</f>
        <v>0</v>
      </c>
    </row>
    <row r="36" spans="1:11">
      <c r="A36" s="179">
        <v>21</v>
      </c>
      <c r="B36" s="195"/>
      <c r="D36" s="203"/>
      <c r="E36" s="203"/>
      <c r="F36" s="181"/>
      <c r="G36" s="182"/>
      <c r="H36" s="181"/>
      <c r="I36" s="181"/>
      <c r="K36" s="181"/>
    </row>
    <row r="37" spans="1:11" ht="15.75" thickBot="1">
      <c r="A37" s="179">
        <v>22</v>
      </c>
      <c r="B37" s="159" t="s">
        <v>350</v>
      </c>
      <c r="C37" s="204">
        <f>C35+C28+C21</f>
        <v>-1127452.4617399669</v>
      </c>
      <c r="F37" s="204">
        <f>F35+F28+F21</f>
        <v>-1652038.1361116788</v>
      </c>
      <c r="G37" s="182"/>
      <c r="H37" s="204">
        <f>H35+H28+H21</f>
        <v>9548443.0510962214</v>
      </c>
      <c r="I37" s="182"/>
      <c r="K37" s="204">
        <f>K21+K28+K35</f>
        <v>9023857.3767245095</v>
      </c>
    </row>
    <row r="38" spans="1:11" ht="15.75" thickTop="1">
      <c r="D38" s="203"/>
      <c r="E38" s="203"/>
      <c r="F38" s="181"/>
      <c r="G38" s="182"/>
      <c r="H38" s="181"/>
      <c r="I38" s="181"/>
    </row>
    <row r="39" spans="1:11">
      <c r="A39" s="179"/>
      <c r="F39" s="181"/>
      <c r="G39" s="182"/>
      <c r="H39" s="181"/>
      <c r="I39" s="181"/>
    </row>
    <row r="40" spans="1:11">
      <c r="D40" s="203"/>
      <c r="E40" s="203"/>
      <c r="F40" s="181"/>
      <c r="G40" s="182"/>
    </row>
    <row r="41" spans="1:11">
      <c r="C41" s="181"/>
      <c r="F41" s="181"/>
      <c r="G41" s="182"/>
    </row>
    <row r="42" spans="1:11">
      <c r="D42" s="203"/>
      <c r="E42" s="203"/>
      <c r="F42" s="181"/>
      <c r="G42" s="182"/>
    </row>
    <row r="43" spans="1:11">
      <c r="F43" s="181"/>
      <c r="G43" s="182"/>
    </row>
    <row r="44" spans="1:11">
      <c r="D44" s="203"/>
      <c r="E44" s="203"/>
      <c r="F44" s="181"/>
      <c r="G44" s="182"/>
    </row>
    <row r="45" spans="1:11">
      <c r="F45" s="181"/>
      <c r="G45" s="182"/>
    </row>
    <row r="46" spans="1:11">
      <c r="D46" s="203"/>
      <c r="E46" s="203"/>
      <c r="F46" s="181"/>
      <c r="G46" s="182"/>
    </row>
    <row r="47" spans="1:11">
      <c r="F47" s="181"/>
      <c r="G47" s="182"/>
    </row>
  </sheetData>
  <mergeCells count="6">
    <mergeCell ref="A1:K1"/>
    <mergeCell ref="A2:K2"/>
    <mergeCell ref="A3:K3"/>
    <mergeCell ref="A4:K4"/>
    <mergeCell ref="C10:F10"/>
    <mergeCell ref="H10:K10"/>
  </mergeCells>
  <pageMargins left="0.56999999999999995" right="0.59" top="0.85" bottom="0.5" header="0.25" footer="0.5"/>
  <pageSetup scale="68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60" zoomScaleNormal="90" workbookViewId="0">
      <selection activeCell="A6" sqref="A6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3.88671875" style="5" customWidth="1"/>
    <col min="4" max="4" width="13.109375" style="5" customWidth="1"/>
    <col min="5" max="5" width="4.33203125" style="5" customWidth="1"/>
    <col min="6" max="6" width="14.44140625" style="5" customWidth="1"/>
    <col min="7" max="7" width="3.88671875" style="5" customWidth="1"/>
    <col min="8" max="8" width="13.10937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43" t="s">
        <v>460</v>
      </c>
      <c r="B1" s="343"/>
      <c r="C1" s="343"/>
      <c r="D1" s="343"/>
      <c r="E1" s="343"/>
      <c r="F1" s="343"/>
      <c r="G1" s="343"/>
      <c r="H1" s="343"/>
    </row>
    <row r="2" spans="1:11">
      <c r="A2" s="343" t="s">
        <v>461</v>
      </c>
      <c r="B2" s="343"/>
      <c r="C2" s="343"/>
      <c r="D2" s="343"/>
      <c r="E2" s="343"/>
      <c r="F2" s="343"/>
      <c r="G2" s="343"/>
      <c r="H2" s="343"/>
    </row>
    <row r="3" spans="1:11">
      <c r="A3" s="343" t="s">
        <v>353</v>
      </c>
      <c r="B3" s="343"/>
      <c r="C3" s="343"/>
      <c r="D3" s="343"/>
      <c r="E3" s="343"/>
      <c r="F3" s="343"/>
      <c r="G3" s="343"/>
      <c r="H3" s="343"/>
    </row>
    <row r="4" spans="1:11">
      <c r="A4" s="343" t="str">
        <f>'B.1 B'!A4</f>
        <v>as of December 31, 2018</v>
      </c>
      <c r="B4" s="343"/>
      <c r="C4" s="343"/>
      <c r="D4" s="343"/>
      <c r="E4" s="343"/>
      <c r="F4" s="343"/>
      <c r="G4" s="343"/>
      <c r="H4" s="343"/>
    </row>
    <row r="7" spans="1:11">
      <c r="A7" s="8" t="str">
        <f>'B.1 B'!A6</f>
        <v>Data:__X___Base Period______Forecasted Period</v>
      </c>
      <c r="H7" s="205" t="s">
        <v>354</v>
      </c>
    </row>
    <row r="8" spans="1:11">
      <c r="A8" s="8" t="str">
        <f>'B.1 B'!A7</f>
        <v>Type of Filing:___X____Original________Updated ________Revised</v>
      </c>
      <c r="B8" s="8"/>
      <c r="H8" s="206" t="s">
        <v>355</v>
      </c>
    </row>
    <row r="9" spans="1:11">
      <c r="A9" s="155" t="str">
        <f>'B.1 B'!A8</f>
        <v>Workpaper Reference No(s).</v>
      </c>
      <c r="B9" s="13"/>
      <c r="C9" s="13"/>
      <c r="D9" s="13"/>
      <c r="E9" s="13"/>
      <c r="F9" s="13"/>
      <c r="G9" s="13"/>
      <c r="H9" s="207" t="str">
        <f>'B.4 B'!E8</f>
        <v>Witness: Waller, Christian</v>
      </c>
      <c r="I9" s="208"/>
    </row>
    <row r="10" spans="1:11">
      <c r="A10" s="16" t="s">
        <v>32</v>
      </c>
      <c r="D10" s="16" t="s">
        <v>356</v>
      </c>
      <c r="F10" s="16" t="s">
        <v>357</v>
      </c>
      <c r="H10" s="16" t="s">
        <v>358</v>
      </c>
      <c r="I10" s="208"/>
    </row>
    <row r="11" spans="1:11">
      <c r="A11" s="21" t="s">
        <v>34</v>
      </c>
      <c r="B11" s="21" t="s">
        <v>4</v>
      </c>
      <c r="C11" s="13"/>
      <c r="D11" s="21" t="s">
        <v>328</v>
      </c>
      <c r="E11" s="13"/>
      <c r="F11" s="21" t="s">
        <v>359</v>
      </c>
      <c r="G11" s="13"/>
      <c r="H11" s="21" t="s">
        <v>88</v>
      </c>
      <c r="I11" s="208"/>
    </row>
    <row r="12" spans="1:11">
      <c r="D12" s="16" t="s">
        <v>360</v>
      </c>
      <c r="F12" s="16" t="s">
        <v>361</v>
      </c>
      <c r="H12" s="16" t="s">
        <v>362</v>
      </c>
      <c r="I12" s="208"/>
    </row>
    <row r="14" spans="1:11">
      <c r="A14" s="3">
        <v>1</v>
      </c>
      <c r="B14" s="8" t="s">
        <v>330</v>
      </c>
      <c r="D14" s="33"/>
      <c r="F14" s="209"/>
      <c r="H14" s="33"/>
      <c r="K14" s="33"/>
    </row>
    <row r="15" spans="1:11">
      <c r="A15" s="3"/>
      <c r="E15" s="33"/>
      <c r="F15" s="156"/>
      <c r="G15" s="33"/>
      <c r="H15" s="33"/>
      <c r="I15" s="33"/>
      <c r="K15" s="33"/>
    </row>
    <row r="16" spans="1:11">
      <c r="A16" s="3">
        <f>1+A14</f>
        <v>2</v>
      </c>
      <c r="B16" s="210" t="s">
        <v>465</v>
      </c>
      <c r="D16" s="211">
        <v>0</v>
      </c>
      <c r="F16" s="16" t="s">
        <v>363</v>
      </c>
      <c r="H16" s="211">
        <f>(D16*0.125)</f>
        <v>0</v>
      </c>
      <c r="K16" s="33"/>
    </row>
    <row r="17" spans="1:11">
      <c r="A17" s="3"/>
      <c r="B17" s="212"/>
      <c r="K17" s="33"/>
    </row>
    <row r="18" spans="1:11">
      <c r="A18" s="3">
        <f>1+A16</f>
        <v>3</v>
      </c>
      <c r="B18" s="210" t="s">
        <v>466</v>
      </c>
      <c r="D18" s="33">
        <v>539682.66478999029</v>
      </c>
      <c r="E18" s="33"/>
      <c r="F18" s="16" t="s">
        <v>363</v>
      </c>
      <c r="G18" s="33"/>
      <c r="H18" s="33">
        <f>(D18*0.125)</f>
        <v>67460.333098748786</v>
      </c>
      <c r="I18" s="33"/>
      <c r="K18" s="33"/>
    </row>
    <row r="19" spans="1:11">
      <c r="A19" s="3"/>
      <c r="B19" s="212"/>
      <c r="E19" s="33"/>
      <c r="H19" s="33"/>
      <c r="I19" s="33"/>
      <c r="K19" s="33"/>
    </row>
    <row r="20" spans="1:11">
      <c r="A20" s="3">
        <f>1+A18</f>
        <v>4</v>
      </c>
      <c r="B20" s="210" t="s">
        <v>467</v>
      </c>
      <c r="D20" s="33">
        <v>441600.8811526646</v>
      </c>
      <c r="E20" s="33"/>
      <c r="F20" s="16" t="s">
        <v>363</v>
      </c>
      <c r="G20" s="33"/>
      <c r="H20" s="33">
        <f>(D20*0.125)</f>
        <v>55200.110144083075</v>
      </c>
      <c r="K20" s="33"/>
    </row>
    <row r="21" spans="1:11">
      <c r="A21" s="3"/>
      <c r="B21" s="212"/>
      <c r="E21" s="33"/>
      <c r="F21" s="156"/>
      <c r="G21" s="33"/>
      <c r="H21" s="33"/>
      <c r="I21" s="33"/>
      <c r="K21" s="33"/>
    </row>
    <row r="22" spans="1:11">
      <c r="A22" s="3">
        <f>1+A20</f>
        <v>5</v>
      </c>
      <c r="B22" s="210" t="s">
        <v>468</v>
      </c>
      <c r="D22" s="33">
        <v>8276854.1339959856</v>
      </c>
      <c r="E22" s="33"/>
      <c r="F22" s="16" t="s">
        <v>363</v>
      </c>
      <c r="G22" s="33"/>
      <c r="H22" s="33">
        <f>(D22*0.125)</f>
        <v>1034606.7667494982</v>
      </c>
      <c r="I22" s="33"/>
      <c r="K22" s="33"/>
    </row>
    <row r="23" spans="1:11">
      <c r="A23" s="3"/>
      <c r="B23" s="212"/>
      <c r="E23" s="33"/>
      <c r="F23" s="156"/>
      <c r="G23" s="33"/>
      <c r="H23" s="33"/>
      <c r="I23" s="33"/>
      <c r="K23" s="33"/>
    </row>
    <row r="24" spans="1:11">
      <c r="A24" s="3">
        <f>1+A22</f>
        <v>6</v>
      </c>
      <c r="B24" s="212" t="s">
        <v>469</v>
      </c>
      <c r="D24" s="5">
        <v>2960696.6046877503</v>
      </c>
      <c r="E24" s="33"/>
      <c r="F24" s="16" t="s">
        <v>363</v>
      </c>
      <c r="G24" s="33"/>
      <c r="H24" s="33">
        <f>(D24*0.125)</f>
        <v>370087.07558596879</v>
      </c>
      <c r="I24" s="33"/>
      <c r="K24" s="33"/>
    </row>
    <row r="25" spans="1:11">
      <c r="A25" s="3"/>
      <c r="B25" s="212"/>
      <c r="E25" s="33"/>
      <c r="F25" s="156"/>
      <c r="G25" s="33"/>
      <c r="H25" s="33"/>
      <c r="I25" s="33"/>
      <c r="K25" s="33"/>
    </row>
    <row r="26" spans="1:11">
      <c r="A26" s="3">
        <f>1+A24</f>
        <v>7</v>
      </c>
      <c r="B26" s="210" t="s">
        <v>470</v>
      </c>
      <c r="D26" s="33">
        <v>129522.85695117761</v>
      </c>
      <c r="E26" s="33"/>
      <c r="F26" s="16" t="s">
        <v>363</v>
      </c>
      <c r="G26" s="33"/>
      <c r="H26" s="33">
        <f>(D26*0.125)</f>
        <v>16190.357118897202</v>
      </c>
      <c r="I26" s="33"/>
      <c r="K26" s="33"/>
    </row>
    <row r="27" spans="1:11">
      <c r="A27" s="3"/>
      <c r="B27" s="212"/>
      <c r="D27" s="33"/>
      <c r="E27" s="33"/>
      <c r="F27" s="156"/>
      <c r="G27" s="33"/>
      <c r="H27" s="33"/>
      <c r="I27" s="33"/>
      <c r="K27" s="33"/>
    </row>
    <row r="28" spans="1:11">
      <c r="A28" s="3">
        <f>1+A26</f>
        <v>8</v>
      </c>
      <c r="B28" s="210" t="s">
        <v>471</v>
      </c>
      <c r="D28" s="33">
        <v>440891.9991608829</v>
      </c>
      <c r="E28" s="33"/>
      <c r="F28" s="16" t="s">
        <v>363</v>
      </c>
      <c r="G28" s="33"/>
      <c r="H28" s="33">
        <f>(D28*0.125)</f>
        <v>55111.499895110363</v>
      </c>
      <c r="I28" s="33"/>
      <c r="K28" s="33"/>
    </row>
    <row r="29" spans="1:11">
      <c r="A29" s="3"/>
      <c r="B29" s="212"/>
      <c r="D29" s="33"/>
      <c r="E29" s="33"/>
      <c r="F29" s="156"/>
      <c r="G29" s="33"/>
      <c r="H29" s="33"/>
      <c r="I29" s="33"/>
      <c r="K29" s="33"/>
    </row>
    <row r="30" spans="1:11">
      <c r="A30" s="3">
        <f>1+A28</f>
        <v>9</v>
      </c>
      <c r="B30" s="210" t="s">
        <v>472</v>
      </c>
      <c r="D30" s="213">
        <v>15741887.407442484</v>
      </c>
      <c r="E30" s="33"/>
      <c r="F30" s="16" t="s">
        <v>363</v>
      </c>
      <c r="G30" s="33"/>
      <c r="H30" s="213">
        <f>(D30*0.125)</f>
        <v>1967735.9259303105</v>
      </c>
      <c r="I30" s="33"/>
      <c r="K30" s="33"/>
    </row>
    <row r="31" spans="1:11">
      <c r="A31" s="3"/>
      <c r="D31" s="33"/>
      <c r="E31" s="33"/>
      <c r="F31" s="156"/>
      <c r="G31" s="33"/>
      <c r="H31" s="33"/>
      <c r="I31" s="33"/>
      <c r="K31" s="33"/>
    </row>
    <row r="32" spans="1:11" ht="15.75" thickBot="1">
      <c r="A32" s="3">
        <f>1+A30</f>
        <v>10</v>
      </c>
      <c r="B32" s="8" t="s">
        <v>364</v>
      </c>
      <c r="C32" s="4"/>
      <c r="D32" s="32">
        <f>SUM(D16:D30)</f>
        <v>28531136.548180934</v>
      </c>
      <c r="E32" s="33"/>
      <c r="G32" s="4"/>
      <c r="H32" s="32">
        <f>+D32*0.125</f>
        <v>3566392.0685226168</v>
      </c>
      <c r="I32" s="33"/>
      <c r="J32" s="5">
        <f>SUM(H16:H30)-H32</f>
        <v>0</v>
      </c>
      <c r="K32" s="33"/>
    </row>
    <row r="33" spans="2:11" ht="15.75" thickTop="1">
      <c r="E33" s="33"/>
      <c r="F33" s="156"/>
      <c r="G33" s="33"/>
      <c r="H33" s="33"/>
      <c r="I33" s="33"/>
      <c r="K33" s="33"/>
    </row>
    <row r="34" spans="2:11">
      <c r="E34" s="33"/>
      <c r="G34" s="33"/>
      <c r="H34" s="33"/>
      <c r="I34" s="33"/>
    </row>
    <row r="35" spans="2:11">
      <c r="B35" s="8"/>
      <c r="G35" s="33"/>
      <c r="H35" s="33"/>
      <c r="I35" s="33"/>
    </row>
    <row r="36" spans="2:11">
      <c r="B36" s="8"/>
      <c r="G36" s="33"/>
      <c r="H36" s="33"/>
      <c r="I36" s="33"/>
    </row>
    <row r="37" spans="2:11">
      <c r="B37" s="8"/>
      <c r="G37" s="33"/>
      <c r="H37" s="33"/>
      <c r="I37" s="33"/>
    </row>
    <row r="38" spans="2:11">
      <c r="G38" s="33"/>
      <c r="H38" s="33"/>
      <c r="I38" s="33"/>
    </row>
    <row r="39" spans="2:11">
      <c r="G39" s="33"/>
      <c r="H39" s="33"/>
      <c r="I39" s="33"/>
    </row>
    <row r="40" spans="2:11">
      <c r="G40" s="33"/>
      <c r="H40" s="33"/>
      <c r="I40" s="33"/>
    </row>
    <row r="41" spans="2:11">
      <c r="G41" s="33"/>
      <c r="H41" s="33"/>
      <c r="I41" s="33"/>
    </row>
  </sheetData>
  <mergeCells count="4">
    <mergeCell ref="A1:H1"/>
    <mergeCell ref="A2:H2"/>
    <mergeCell ref="A3:H3"/>
    <mergeCell ref="A4:H4"/>
  </mergeCells>
  <printOptions horizontalCentered="1"/>
  <pageMargins left="0.75" right="0.75" top="0.83" bottom="1.02" header="0.25" footer="0.5"/>
  <pageSetup scale="94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5" customWidth="1"/>
    <col min="2" max="2" width="34.109375" style="5" customWidth="1"/>
    <col min="3" max="3" width="4.44140625" style="5" customWidth="1"/>
    <col min="4" max="4" width="12.6640625" style="5" customWidth="1"/>
    <col min="5" max="5" width="4.6640625" style="5" customWidth="1"/>
    <col min="6" max="6" width="13.5546875" style="5" customWidth="1"/>
    <col min="7" max="7" width="3.21875" style="5" customWidth="1"/>
    <col min="8" max="8" width="14.44140625" style="5" customWidth="1"/>
    <col min="9" max="9" width="6.6640625" style="5" customWidth="1"/>
    <col min="10" max="10" width="7.5546875" style="5" customWidth="1"/>
    <col min="11" max="11" width="3.33203125" style="5" customWidth="1"/>
    <col min="12" max="12" width="11.88671875" style="5" customWidth="1"/>
    <col min="13" max="13" width="3.33203125" style="5" customWidth="1"/>
    <col min="14" max="14" width="14.44140625" style="5" customWidth="1"/>
    <col min="15" max="16384" width="8.44140625" style="5"/>
  </cols>
  <sheetData>
    <row r="1" spans="1:11">
      <c r="A1" s="343" t="s">
        <v>460</v>
      </c>
      <c r="B1" s="343"/>
      <c r="C1" s="343"/>
      <c r="D1" s="343"/>
      <c r="E1" s="343"/>
      <c r="F1" s="343"/>
      <c r="G1" s="343"/>
      <c r="H1" s="343"/>
    </row>
    <row r="2" spans="1:11">
      <c r="A2" s="343" t="s">
        <v>461</v>
      </c>
      <c r="B2" s="343"/>
      <c r="C2" s="343"/>
      <c r="D2" s="343"/>
      <c r="E2" s="343"/>
      <c r="F2" s="343"/>
      <c r="G2" s="343"/>
      <c r="H2" s="343"/>
    </row>
    <row r="3" spans="1:11">
      <c r="A3" s="343" t="s">
        <v>353</v>
      </c>
      <c r="B3" s="343"/>
      <c r="C3" s="343"/>
      <c r="D3" s="343"/>
      <c r="E3" s="343"/>
      <c r="F3" s="343"/>
      <c r="G3" s="343"/>
      <c r="H3" s="343"/>
    </row>
    <row r="4" spans="1:11">
      <c r="A4" s="343" t="str">
        <f>'B.1 F '!A4</f>
        <v>as of March 31, 2020</v>
      </c>
      <c r="B4" s="343"/>
      <c r="C4" s="343"/>
      <c r="D4" s="343"/>
      <c r="E4" s="343"/>
      <c r="F4" s="343"/>
      <c r="G4" s="343"/>
      <c r="H4" s="343"/>
    </row>
    <row r="5" spans="1:11">
      <c r="A5" s="7"/>
      <c r="B5" s="7"/>
      <c r="C5" s="7"/>
      <c r="D5" s="7"/>
      <c r="E5" s="7"/>
      <c r="F5" s="7"/>
      <c r="G5" s="7"/>
      <c r="H5" s="7"/>
    </row>
    <row r="7" spans="1:11">
      <c r="A7" s="8" t="str">
        <f>'B.1 F '!A6</f>
        <v>Data:______Base Period__X___Forecasted Period</v>
      </c>
      <c r="H7" s="205" t="s">
        <v>354</v>
      </c>
    </row>
    <row r="8" spans="1:11">
      <c r="A8" s="8" t="str">
        <f>'B.1 F '!A7</f>
        <v>Type of Filing:___X____Original________Updated ________Revised</v>
      </c>
      <c r="B8" s="8"/>
      <c r="H8" s="206" t="s">
        <v>365</v>
      </c>
    </row>
    <row r="9" spans="1:11">
      <c r="A9" s="155" t="str">
        <f>'B.1 F '!A8</f>
        <v>Workpaper Reference No(s).</v>
      </c>
      <c r="B9" s="13"/>
      <c r="C9" s="13"/>
      <c r="D9" s="13"/>
      <c r="E9" s="13"/>
      <c r="F9" s="13"/>
      <c r="G9" s="13"/>
      <c r="H9" s="207" t="str">
        <f>'B.4.2 B'!H9</f>
        <v>Witness: Waller, Christian</v>
      </c>
      <c r="I9" s="208"/>
    </row>
    <row r="10" spans="1:11">
      <c r="A10" s="16" t="s">
        <v>32</v>
      </c>
      <c r="D10" s="16" t="s">
        <v>356</v>
      </c>
      <c r="F10" s="16" t="s">
        <v>357</v>
      </c>
      <c r="H10" s="16" t="s">
        <v>358</v>
      </c>
      <c r="I10" s="208"/>
    </row>
    <row r="11" spans="1:11">
      <c r="A11" s="214" t="s">
        <v>34</v>
      </c>
      <c r="B11" s="214" t="s">
        <v>4</v>
      </c>
      <c r="C11" s="14"/>
      <c r="D11" s="214" t="s">
        <v>328</v>
      </c>
      <c r="E11" s="14"/>
      <c r="F11" s="214" t="s">
        <v>359</v>
      </c>
      <c r="G11" s="14"/>
      <c r="H11" s="214" t="s">
        <v>88</v>
      </c>
      <c r="I11" s="208"/>
    </row>
    <row r="12" spans="1:11">
      <c r="A12" s="20"/>
      <c r="B12" s="20"/>
      <c r="C12" s="208"/>
      <c r="D12" s="20" t="s">
        <v>360</v>
      </c>
      <c r="E12" s="208"/>
      <c r="F12" s="20" t="s">
        <v>361</v>
      </c>
      <c r="G12" s="208"/>
      <c r="H12" s="20" t="s">
        <v>362</v>
      </c>
      <c r="I12" s="208"/>
    </row>
    <row r="13" spans="1:11">
      <c r="I13" s="208"/>
    </row>
    <row r="14" spans="1:11">
      <c r="A14" s="3">
        <v>1</v>
      </c>
      <c r="B14" s="8" t="s">
        <v>330</v>
      </c>
      <c r="D14" s="33"/>
      <c r="H14" s="33"/>
      <c r="I14" s="208"/>
      <c r="K14" s="33"/>
    </row>
    <row r="15" spans="1:11">
      <c r="A15" s="3"/>
      <c r="E15" s="33"/>
      <c r="F15" s="156"/>
      <c r="G15" s="33"/>
      <c r="H15" s="33"/>
      <c r="I15" s="215"/>
      <c r="K15" s="33"/>
    </row>
    <row r="16" spans="1:11">
      <c r="A16" s="3">
        <f>1+A14</f>
        <v>2</v>
      </c>
      <c r="B16" s="210" t="s">
        <v>465</v>
      </c>
      <c r="D16" s="211">
        <v>0</v>
      </c>
      <c r="F16" s="16" t="s">
        <v>363</v>
      </c>
      <c r="H16" s="211">
        <f>(D16*0.125)</f>
        <v>0</v>
      </c>
    </row>
    <row r="17" spans="1:11">
      <c r="A17" s="3"/>
      <c r="B17" s="212"/>
    </row>
    <row r="18" spans="1:11">
      <c r="A18" s="3">
        <f>1+A16</f>
        <v>3</v>
      </c>
      <c r="B18" s="210" t="s">
        <v>466</v>
      </c>
      <c r="D18" s="33">
        <v>488914.10970909288</v>
      </c>
      <c r="E18" s="33"/>
      <c r="F18" s="16" t="s">
        <v>363</v>
      </c>
      <c r="G18" s="33"/>
      <c r="H18" s="33">
        <f>(D18*0.125)</f>
        <v>61114.26371363661</v>
      </c>
      <c r="I18" s="33"/>
      <c r="K18" s="33"/>
    </row>
    <row r="19" spans="1:11">
      <c r="A19" s="3"/>
      <c r="B19" s="212"/>
      <c r="E19" s="33"/>
      <c r="H19" s="33"/>
      <c r="I19" s="33"/>
      <c r="K19" s="33"/>
    </row>
    <row r="20" spans="1:11">
      <c r="A20" s="3">
        <f>1+A18</f>
        <v>4</v>
      </c>
      <c r="B20" s="210" t="s">
        <v>467</v>
      </c>
      <c r="D20" s="33">
        <v>410103.04958446958</v>
      </c>
      <c r="E20" s="33"/>
      <c r="F20" s="16" t="s">
        <v>363</v>
      </c>
      <c r="G20" s="33"/>
      <c r="H20" s="33">
        <f>(D20*0.125)</f>
        <v>51262.881198058698</v>
      </c>
      <c r="K20" s="33"/>
    </row>
    <row r="21" spans="1:11">
      <c r="A21" s="3"/>
      <c r="B21" s="212"/>
      <c r="E21" s="33"/>
      <c r="F21" s="156"/>
      <c r="G21" s="33"/>
      <c r="H21" s="33"/>
      <c r="I21" s="33"/>
      <c r="K21" s="33"/>
    </row>
    <row r="22" spans="1:11">
      <c r="A22" s="3">
        <f>1+A20</f>
        <v>5</v>
      </c>
      <c r="B22" s="210" t="s">
        <v>468</v>
      </c>
      <c r="D22" s="33">
        <v>7345540.8008699305</v>
      </c>
      <c r="E22" s="33"/>
      <c r="F22" s="16" t="s">
        <v>363</v>
      </c>
      <c r="G22" s="33"/>
      <c r="H22" s="33">
        <f>(D22*0.125)</f>
        <v>918192.60010874132</v>
      </c>
      <c r="I22" s="33"/>
      <c r="K22" s="33"/>
    </row>
    <row r="23" spans="1:11">
      <c r="A23" s="3"/>
      <c r="B23" s="212"/>
      <c r="E23" s="33"/>
      <c r="F23" s="156"/>
      <c r="G23" s="33"/>
      <c r="H23" s="33"/>
      <c r="I23" s="33"/>
      <c r="K23" s="33"/>
    </row>
    <row r="24" spans="1:11">
      <c r="A24" s="3">
        <f>1+A22</f>
        <v>6</v>
      </c>
      <c r="B24" s="212" t="s">
        <v>469</v>
      </c>
      <c r="D24" s="5">
        <v>2646899.916810086</v>
      </c>
      <c r="E24" s="33"/>
      <c r="F24" s="16" t="s">
        <v>363</v>
      </c>
      <c r="G24" s="33"/>
      <c r="H24" s="33">
        <f>(D24*0.125)</f>
        <v>330862.48960126075</v>
      </c>
      <c r="I24" s="33"/>
      <c r="K24" s="33"/>
    </row>
    <row r="25" spans="1:11">
      <c r="A25" s="3"/>
      <c r="B25" s="212"/>
      <c r="E25" s="33"/>
      <c r="F25" s="156"/>
      <c r="G25" s="33"/>
      <c r="H25" s="33"/>
      <c r="I25" s="33"/>
      <c r="K25" s="33"/>
    </row>
    <row r="26" spans="1:11">
      <c r="A26" s="3">
        <f>1+A24</f>
        <v>7</v>
      </c>
      <c r="B26" s="210" t="s">
        <v>470</v>
      </c>
      <c r="D26" s="33">
        <v>128271.64717990512</v>
      </c>
      <c r="E26" s="33"/>
      <c r="F26" s="16" t="s">
        <v>363</v>
      </c>
      <c r="G26" s="33"/>
      <c r="H26" s="33">
        <f>(D26*0.125)</f>
        <v>16033.95589748814</v>
      </c>
      <c r="I26" s="33"/>
      <c r="K26" s="33"/>
    </row>
    <row r="27" spans="1:11">
      <c r="A27" s="3"/>
      <c r="B27" s="212"/>
      <c r="D27" s="33"/>
      <c r="E27" s="33"/>
      <c r="F27" s="156"/>
      <c r="G27" s="33"/>
      <c r="H27" s="33"/>
      <c r="I27" s="33"/>
      <c r="K27" s="33"/>
    </row>
    <row r="28" spans="1:11">
      <c r="A28" s="3">
        <f>1+A26</f>
        <v>8</v>
      </c>
      <c r="B28" s="210" t="s">
        <v>471</v>
      </c>
      <c r="D28" s="33">
        <v>208277.70350632601</v>
      </c>
      <c r="E28" s="33"/>
      <c r="F28" s="16" t="s">
        <v>363</v>
      </c>
      <c r="G28" s="33"/>
      <c r="H28" s="33">
        <f>(D28*0.125)</f>
        <v>26034.712938290751</v>
      </c>
      <c r="I28" s="33"/>
      <c r="K28" s="33"/>
    </row>
    <row r="29" spans="1:11">
      <c r="A29" s="3"/>
      <c r="B29" s="212"/>
      <c r="D29" s="33"/>
      <c r="E29" s="33"/>
      <c r="F29" s="156"/>
      <c r="G29" s="33"/>
      <c r="H29" s="33"/>
      <c r="I29" s="33"/>
      <c r="K29" s="33"/>
    </row>
    <row r="30" spans="1:11">
      <c r="A30" s="3">
        <f>1+A28</f>
        <v>9</v>
      </c>
      <c r="B30" s="210" t="s">
        <v>472</v>
      </c>
      <c r="D30" s="213">
        <v>15996974.126131296</v>
      </c>
      <c r="E30" s="33"/>
      <c r="F30" s="16" t="s">
        <v>363</v>
      </c>
      <c r="G30" s="33"/>
      <c r="H30" s="213">
        <f>(D30*0.125)</f>
        <v>1999621.765766412</v>
      </c>
      <c r="I30" s="33"/>
      <c r="K30" s="33"/>
    </row>
    <row r="31" spans="1:11">
      <c r="A31" s="3"/>
      <c r="D31" s="33"/>
      <c r="E31" s="33"/>
      <c r="F31" s="156"/>
      <c r="G31" s="33"/>
      <c r="H31" s="33"/>
      <c r="I31" s="33"/>
      <c r="K31" s="33"/>
    </row>
    <row r="32" spans="1:11" ht="15.75" thickBot="1">
      <c r="A32" s="3">
        <f>1+A30</f>
        <v>10</v>
      </c>
      <c r="B32" s="8" t="s">
        <v>364</v>
      </c>
      <c r="C32" s="4"/>
      <c r="D32" s="32">
        <f>SUM(D16:D30)</f>
        <v>27224981.353791106</v>
      </c>
      <c r="E32" s="33"/>
      <c r="G32" s="4"/>
      <c r="H32" s="32">
        <f>+D32*0.125</f>
        <v>3403122.6692238883</v>
      </c>
      <c r="I32" s="33"/>
      <c r="K32" s="33"/>
    </row>
    <row r="33" spans="1:11" ht="15.75" thickTop="1">
      <c r="E33" s="33"/>
      <c r="F33" s="156"/>
      <c r="G33" s="33"/>
      <c r="H33" s="33"/>
      <c r="I33" s="33"/>
      <c r="K33" s="33"/>
    </row>
    <row r="34" spans="1:11">
      <c r="E34" s="33"/>
      <c r="G34" s="33"/>
      <c r="H34" s="23"/>
      <c r="I34" s="33"/>
      <c r="K34" s="33"/>
    </row>
    <row r="35" spans="1:11">
      <c r="E35" s="33"/>
      <c r="F35" s="156"/>
      <c r="G35" s="33"/>
      <c r="H35" s="33"/>
      <c r="I35" s="33"/>
      <c r="K35" s="33"/>
    </row>
    <row r="36" spans="1:11">
      <c r="E36" s="33"/>
      <c r="G36" s="33"/>
      <c r="H36" s="33"/>
      <c r="I36" s="33"/>
    </row>
    <row r="37" spans="1:11">
      <c r="E37" s="33"/>
      <c r="G37" s="33"/>
      <c r="H37" s="33"/>
      <c r="I37" s="33"/>
      <c r="K37" s="33"/>
    </row>
    <row r="38" spans="1:11">
      <c r="E38" s="33"/>
      <c r="G38" s="33"/>
      <c r="I38" s="33"/>
    </row>
    <row r="39" spans="1:11">
      <c r="A39" s="8"/>
      <c r="B39" s="8"/>
      <c r="G39" s="33"/>
      <c r="H39" s="33"/>
      <c r="I39" s="33"/>
    </row>
    <row r="40" spans="1:11">
      <c r="B40" s="8"/>
      <c r="G40" s="33"/>
      <c r="H40" s="33"/>
      <c r="I40" s="33"/>
    </row>
    <row r="41" spans="1:11">
      <c r="B41" s="8"/>
      <c r="G41" s="33"/>
      <c r="H41" s="33"/>
      <c r="I41" s="33"/>
    </row>
    <row r="42" spans="1:11">
      <c r="B42" s="8"/>
      <c r="G42" s="33"/>
      <c r="H42" s="33"/>
      <c r="I42" s="33"/>
    </row>
    <row r="43" spans="1:11">
      <c r="G43" s="33"/>
      <c r="H43" s="33"/>
      <c r="I43" s="33"/>
    </row>
    <row r="44" spans="1:11">
      <c r="G44" s="33"/>
      <c r="H44" s="33"/>
      <c r="I44" s="33"/>
    </row>
    <row r="45" spans="1:11">
      <c r="G45" s="33"/>
      <c r="H45" s="33"/>
      <c r="I45" s="33"/>
    </row>
    <row r="46" spans="1:11">
      <c r="G46" s="33"/>
      <c r="H46" s="33"/>
      <c r="I46" s="33"/>
    </row>
  </sheetData>
  <mergeCells count="4">
    <mergeCell ref="A1:H1"/>
    <mergeCell ref="A2:H2"/>
    <mergeCell ref="A3:H3"/>
    <mergeCell ref="A4:H4"/>
  </mergeCells>
  <printOptions horizontalCentered="1"/>
  <pageMargins left="0.75" right="0.75" top="0.86" bottom="1.18" header="0.25" footer="0.45"/>
  <pageSetup scale="94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C6" sqref="C6"/>
      <selection pane="bottomLeft" activeCell="A12" sqref="A12"/>
    </sheetView>
  </sheetViews>
  <sheetFormatPr defaultColWidth="8.44140625" defaultRowHeight="15"/>
  <cols>
    <col min="1" max="1" width="5.77734375" style="5" customWidth="1"/>
    <col min="2" max="2" width="4.21875" style="5" customWidth="1"/>
    <col min="3" max="3" width="49.33203125" style="5" customWidth="1"/>
    <col min="4" max="4" width="13.109375" style="5" customWidth="1"/>
    <col min="5" max="5" width="11.77734375" style="3" bestFit="1" customWidth="1"/>
    <col min="6" max="6" width="11.77734375" style="3" customWidth="1"/>
    <col min="7" max="7" width="14" style="5" customWidth="1"/>
    <col min="8" max="8" width="4.33203125" style="49" customWidth="1"/>
    <col min="9" max="9" width="13.109375" style="5" customWidth="1"/>
    <col min="10" max="11" width="11.88671875" style="3" customWidth="1"/>
    <col min="12" max="12" width="18.33203125" style="5" customWidth="1"/>
    <col min="13" max="16384" width="8.44140625" style="5"/>
  </cols>
  <sheetData>
    <row r="1" spans="1:12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>
      <c r="A3" s="333" t="s">
        <v>366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>
      <c r="A4" s="333" t="str">
        <f>'B.1 B'!A4</f>
        <v>as of December 31, 2018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>
      <c r="A5" s="11"/>
      <c r="B5" s="10"/>
      <c r="C5" s="10"/>
      <c r="D5" s="10"/>
      <c r="G5" s="10"/>
      <c r="H5" s="216"/>
      <c r="I5" s="10"/>
    </row>
    <row r="6" spans="1:12" ht="15.75">
      <c r="A6" s="217" t="s">
        <v>367</v>
      </c>
      <c r="B6" s="217"/>
      <c r="C6" s="208"/>
      <c r="D6" s="218"/>
      <c r="L6" s="5" t="s">
        <v>368</v>
      </c>
    </row>
    <row r="7" spans="1:12">
      <c r="A7" s="217" t="s">
        <v>369</v>
      </c>
      <c r="B7" s="208"/>
      <c r="C7" s="217"/>
      <c r="L7" s="5" t="s">
        <v>370</v>
      </c>
    </row>
    <row r="8" spans="1:12">
      <c r="A8" s="217" t="s">
        <v>28</v>
      </c>
      <c r="B8" s="208"/>
      <c r="C8" s="208"/>
      <c r="D8" s="208"/>
      <c r="E8" s="219"/>
      <c r="F8" s="219"/>
      <c r="G8" s="208"/>
      <c r="I8" s="208"/>
      <c r="J8" s="219"/>
      <c r="K8" s="219"/>
      <c r="L8" s="208" t="s">
        <v>371</v>
      </c>
    </row>
    <row r="9" spans="1:12">
      <c r="A9" s="220"/>
      <c r="B9" s="221"/>
      <c r="C9" s="221"/>
      <c r="D9" s="222"/>
      <c r="E9" s="169" t="s">
        <v>74</v>
      </c>
      <c r="F9" s="170" t="s">
        <v>75</v>
      </c>
      <c r="G9" s="223" t="s">
        <v>358</v>
      </c>
      <c r="H9" s="65"/>
      <c r="I9" s="224"/>
      <c r="J9" s="169" t="s">
        <v>74</v>
      </c>
      <c r="K9" s="170" t="s">
        <v>75</v>
      </c>
      <c r="L9" s="225"/>
    </row>
    <row r="10" spans="1:12">
      <c r="A10" s="226" t="s">
        <v>32</v>
      </c>
      <c r="B10" s="20"/>
      <c r="C10" s="208"/>
      <c r="D10" s="227"/>
      <c r="E10" s="20" t="s">
        <v>80</v>
      </c>
      <c r="F10" s="65" t="s">
        <v>81</v>
      </c>
      <c r="G10" s="228" t="s">
        <v>372</v>
      </c>
      <c r="H10" s="65"/>
      <c r="I10" s="226" t="s">
        <v>373</v>
      </c>
      <c r="J10" s="20" t="s">
        <v>80</v>
      </c>
      <c r="K10" s="65" t="s">
        <v>81</v>
      </c>
      <c r="L10" s="68" t="s">
        <v>82</v>
      </c>
    </row>
    <row r="11" spans="1:12">
      <c r="A11" s="177" t="s">
        <v>34</v>
      </c>
      <c r="B11" s="214"/>
      <c r="C11" s="229" t="s">
        <v>374</v>
      </c>
      <c r="D11" s="230" t="s">
        <v>375</v>
      </c>
      <c r="E11" s="71" t="s">
        <v>87</v>
      </c>
      <c r="F11" s="71" t="s">
        <v>87</v>
      </c>
      <c r="G11" s="231" t="s">
        <v>85</v>
      </c>
      <c r="H11" s="65"/>
      <c r="I11" s="177" t="s">
        <v>89</v>
      </c>
      <c r="J11" s="71" t="s">
        <v>87</v>
      </c>
      <c r="K11" s="71" t="s">
        <v>87</v>
      </c>
      <c r="L11" s="232" t="s">
        <v>88</v>
      </c>
    </row>
    <row r="12" spans="1:12" ht="15.75">
      <c r="B12" s="233" t="s">
        <v>376</v>
      </c>
      <c r="G12" s="4"/>
    </row>
    <row r="13" spans="1:12">
      <c r="A13" s="16">
        <v>1</v>
      </c>
      <c r="C13" s="234" t="s">
        <v>377</v>
      </c>
      <c r="D13" s="22">
        <f>'WP B.5 B'!P13</f>
        <v>8860407.5035127029</v>
      </c>
      <c r="E13" s="235">
        <v>1</v>
      </c>
      <c r="F13" s="235">
        <v>1</v>
      </c>
      <c r="G13" s="22">
        <f>D13*E13*F13</f>
        <v>8860407.5035127029</v>
      </c>
      <c r="H13" s="26"/>
      <c r="I13" s="22">
        <f>'WP B.5 B'!Q13</f>
        <v>9320491.5561177712</v>
      </c>
      <c r="J13" s="235">
        <v>1</v>
      </c>
      <c r="K13" s="235">
        <v>1</v>
      </c>
      <c r="L13" s="22">
        <f>I13*J13*K13</f>
        <v>9320491.5561177712</v>
      </c>
    </row>
    <row r="14" spans="1:12" ht="14.25" customHeight="1">
      <c r="A14" s="16">
        <v>2</v>
      </c>
      <c r="B14" s="236"/>
      <c r="C14" s="8"/>
      <c r="D14" s="26"/>
      <c r="E14" s="235"/>
      <c r="F14" s="235"/>
      <c r="G14" s="26"/>
      <c r="H14" s="26"/>
      <c r="I14" s="26"/>
      <c r="J14" s="237"/>
      <c r="K14" s="237"/>
      <c r="L14" s="26"/>
    </row>
    <row r="15" spans="1:12">
      <c r="A15" s="16">
        <v>3</v>
      </c>
      <c r="C15" s="234" t="s">
        <v>378</v>
      </c>
      <c r="D15" s="23">
        <f>'WP B.5 B'!P15</f>
        <v>-80791089.958195508</v>
      </c>
      <c r="E15" s="235">
        <f>$E$13</f>
        <v>1</v>
      </c>
      <c r="F15" s="235">
        <f>$E$13</f>
        <v>1</v>
      </c>
      <c r="G15" s="23">
        <f>D15*E15*F15</f>
        <v>-80791089.958195508</v>
      </c>
      <c r="H15" s="26"/>
      <c r="I15" s="23">
        <f>'WP B.5 B'!Q15</f>
        <v>-73111194.575578928</v>
      </c>
      <c r="J15" s="235">
        <f>$E$13</f>
        <v>1</v>
      </c>
      <c r="K15" s="235">
        <f>$E$13</f>
        <v>1</v>
      </c>
      <c r="L15" s="23">
        <f>I15*J15*K15</f>
        <v>-73111194.575578928</v>
      </c>
    </row>
    <row r="16" spans="1:12" ht="14.25" customHeight="1">
      <c r="A16" s="16">
        <v>4</v>
      </c>
      <c r="B16" s="236"/>
      <c r="C16" s="8"/>
      <c r="D16" s="26"/>
      <c r="E16" s="235"/>
      <c r="F16" s="235"/>
      <c r="G16" s="26"/>
      <c r="H16" s="26"/>
      <c r="I16" s="26"/>
      <c r="J16" s="237"/>
      <c r="K16" s="237"/>
      <c r="L16" s="26"/>
    </row>
    <row r="17" spans="1:17">
      <c r="A17" s="16">
        <v>5</v>
      </c>
      <c r="C17" s="234" t="s">
        <v>379</v>
      </c>
      <c r="D17" s="23">
        <f>'WP B.5 B'!P17</f>
        <v>-47285</v>
      </c>
      <c r="E17" s="235">
        <f>$E$13</f>
        <v>1</v>
      </c>
      <c r="F17" s="235">
        <f>$E$13</f>
        <v>1</v>
      </c>
      <c r="G17" s="23">
        <f>D17*E17*F17</f>
        <v>-47285</v>
      </c>
      <c r="H17" s="26"/>
      <c r="I17" s="23">
        <f>'WP B.5 B'!Q17</f>
        <v>-29053.76923076923</v>
      </c>
      <c r="J17" s="235">
        <f>$E$13</f>
        <v>1</v>
      </c>
      <c r="K17" s="235">
        <f>$E$13</f>
        <v>1</v>
      </c>
      <c r="L17" s="23">
        <f>I17*J17*K17</f>
        <v>-29053.76923076923</v>
      </c>
    </row>
    <row r="18" spans="1:17" ht="14.25" customHeight="1">
      <c r="A18" s="16">
        <v>6</v>
      </c>
      <c r="B18" s="236"/>
      <c r="C18" s="8"/>
      <c r="D18" s="26"/>
      <c r="E18" s="238"/>
      <c r="F18" s="238"/>
      <c r="G18" s="26"/>
      <c r="H18" s="26"/>
      <c r="I18" s="26"/>
      <c r="J18" s="50"/>
      <c r="K18" s="50"/>
      <c r="L18" s="26"/>
    </row>
    <row r="19" spans="1:17">
      <c r="A19" s="16">
        <v>7</v>
      </c>
      <c r="C19" s="239" t="s">
        <v>380</v>
      </c>
      <c r="D19" s="240">
        <f>SUM(D13:D17)</f>
        <v>-71977967.454682797</v>
      </c>
      <c r="E19" s="238"/>
      <c r="F19" s="238"/>
      <c r="G19" s="240">
        <f>SUM(G13:G17)</f>
        <v>-71977967.454682797</v>
      </c>
      <c r="I19" s="240">
        <f>SUM(I13:I17)</f>
        <v>-63819756.788691923</v>
      </c>
      <c r="J19" s="219"/>
      <c r="K19" s="219"/>
      <c r="L19" s="240">
        <f>SUM(L13:L17)</f>
        <v>-63819756.788691923</v>
      </c>
    </row>
    <row r="20" spans="1:17" ht="14.25" customHeight="1">
      <c r="A20" s="16">
        <v>8</v>
      </c>
      <c r="B20" s="236"/>
      <c r="C20" s="8"/>
      <c r="D20" s="26"/>
      <c r="E20" s="238"/>
      <c r="F20" s="238"/>
      <c r="G20" s="26"/>
      <c r="H20" s="26"/>
      <c r="I20" s="26"/>
      <c r="J20" s="50"/>
      <c r="K20" s="50"/>
      <c r="L20" s="26"/>
    </row>
    <row r="21" spans="1:17" ht="15.75">
      <c r="A21" s="16">
        <v>9</v>
      </c>
      <c r="B21" s="233" t="s">
        <v>381</v>
      </c>
    </row>
    <row r="22" spans="1:17">
      <c r="A22" s="16">
        <v>10</v>
      </c>
      <c r="C22" s="234" t="s">
        <v>382</v>
      </c>
      <c r="D22" s="22">
        <f>'WP B.5 B'!P22</f>
        <v>437021385</v>
      </c>
      <c r="E22" s="241">
        <v>0.104</v>
      </c>
      <c r="F22" s="241">
        <v>0.49780000000000002</v>
      </c>
      <c r="G22" s="22">
        <f>D22*E22*F22</f>
        <v>22625121.527112</v>
      </c>
      <c r="H22" s="26"/>
      <c r="I22" s="22">
        <f>'WP B.5 B'!Q22</f>
        <v>453425661.69230771</v>
      </c>
      <c r="J22" s="131">
        <f>E22</f>
        <v>0.104</v>
      </c>
      <c r="K22" s="131">
        <f>F22</f>
        <v>0.49780000000000002</v>
      </c>
      <c r="L22" s="22">
        <f>I22*J22*K22</f>
        <v>23474390.616604801</v>
      </c>
      <c r="P22" s="242">
        <f>E22*F22</f>
        <v>5.1771199999999996E-2</v>
      </c>
      <c r="Q22" s="242">
        <f>J22*K22</f>
        <v>5.1771199999999996E-2</v>
      </c>
    </row>
    <row r="23" spans="1:17" ht="14.25" customHeight="1">
      <c r="A23" s="16">
        <v>11</v>
      </c>
      <c r="B23" s="236"/>
      <c r="C23" s="8"/>
      <c r="D23" s="26"/>
      <c r="E23" s="238"/>
      <c r="F23" s="238"/>
      <c r="G23" s="26"/>
      <c r="H23" s="26"/>
      <c r="I23" s="26"/>
      <c r="J23" s="50"/>
      <c r="K23" s="50"/>
      <c r="L23" s="26"/>
      <c r="P23" s="242"/>
      <c r="Q23" s="243"/>
    </row>
    <row r="24" spans="1:17">
      <c r="A24" s="16">
        <v>12</v>
      </c>
      <c r="C24" s="234" t="s">
        <v>378</v>
      </c>
      <c r="D24" s="23">
        <f>'WP B.5 B'!P24</f>
        <v>-19702364.029849909</v>
      </c>
      <c r="E24" s="241">
        <f>$E$22</f>
        <v>0.104</v>
      </c>
      <c r="F24" s="241">
        <f>$F$22</f>
        <v>0.49780000000000002</v>
      </c>
      <c r="G24" s="23">
        <f>D24*E24*F24</f>
        <v>-1020015.0286621656</v>
      </c>
      <c r="H24" s="26"/>
      <c r="I24" s="23">
        <f>'WP B.5 B'!Q24</f>
        <v>-18180119.530107632</v>
      </c>
      <c r="J24" s="131">
        <f>E24</f>
        <v>0.104</v>
      </c>
      <c r="K24" s="131">
        <f>F24</f>
        <v>0.49780000000000002</v>
      </c>
      <c r="L24" s="23">
        <f>I24*J24*K24</f>
        <v>-941206.60421710822</v>
      </c>
      <c r="P24" s="242">
        <f>E24*F24</f>
        <v>5.1771199999999996E-2</v>
      </c>
      <c r="Q24" s="242">
        <f>J24*K24</f>
        <v>5.1771199999999996E-2</v>
      </c>
    </row>
    <row r="25" spans="1:17" ht="14.25" customHeight="1">
      <c r="A25" s="16">
        <v>13</v>
      </c>
      <c r="B25" s="236"/>
      <c r="C25" s="8"/>
      <c r="D25" s="26"/>
      <c r="E25" s="238"/>
      <c r="F25" s="238"/>
      <c r="G25" s="26"/>
      <c r="H25" s="26"/>
      <c r="I25" s="26"/>
      <c r="J25" s="50"/>
      <c r="K25" s="50"/>
      <c r="L25" s="26"/>
      <c r="P25" s="242"/>
      <c r="Q25" s="243"/>
    </row>
    <row r="26" spans="1:17">
      <c r="A26" s="16">
        <v>14</v>
      </c>
      <c r="C26" s="234" t="s">
        <v>379</v>
      </c>
      <c r="D26" s="23">
        <f>'WP B.5 B'!P26</f>
        <v>24564903.601925977</v>
      </c>
      <c r="E26" s="241">
        <f>$E$22</f>
        <v>0.104</v>
      </c>
      <c r="F26" s="241">
        <f>$F$22</f>
        <v>0.49780000000000002</v>
      </c>
      <c r="G26" s="23">
        <f>D26*E26*F26</f>
        <v>1271754.5373560302</v>
      </c>
      <c r="H26" s="26"/>
      <c r="I26" s="23">
        <f>'WP B.5 B'!Q26</f>
        <v>24541784.132492598</v>
      </c>
      <c r="J26" s="131">
        <f>E26</f>
        <v>0.104</v>
      </c>
      <c r="K26" s="131">
        <f>F26</f>
        <v>0.49780000000000002</v>
      </c>
      <c r="L26" s="23">
        <f>I26*J26*K26</f>
        <v>1270557.6146801009</v>
      </c>
      <c r="P26" s="242">
        <f>E26*F26</f>
        <v>5.1771199999999996E-2</v>
      </c>
      <c r="Q26" s="242">
        <f>J26*K26</f>
        <v>5.1771199999999996E-2</v>
      </c>
    </row>
    <row r="27" spans="1:17" ht="14.25" customHeight="1">
      <c r="A27" s="16">
        <v>15</v>
      </c>
      <c r="D27" s="23"/>
      <c r="E27" s="238"/>
      <c r="F27" s="238"/>
      <c r="G27" s="23"/>
      <c r="H27" s="26"/>
      <c r="I27" s="23"/>
      <c r="J27" s="244"/>
      <c r="K27" s="244"/>
      <c r="L27" s="23"/>
      <c r="P27" s="243"/>
      <c r="Q27" s="243"/>
    </row>
    <row r="28" spans="1:17">
      <c r="A28" s="16">
        <v>16</v>
      </c>
      <c r="C28" s="239" t="s">
        <v>383</v>
      </c>
      <c r="D28" s="240">
        <f>SUM(D22:D26)</f>
        <v>441883924.57207608</v>
      </c>
      <c r="E28" s="238"/>
      <c r="F28" s="238"/>
      <c r="G28" s="240">
        <f>SUM(G22:G26)</f>
        <v>22876861.035805862</v>
      </c>
      <c r="I28" s="240">
        <f>SUM(I22:I26)</f>
        <v>459787326.2946927</v>
      </c>
      <c r="J28" s="50"/>
      <c r="K28" s="50"/>
      <c r="L28" s="240">
        <f>SUM(L22:L26)</f>
        <v>23803741.627067793</v>
      </c>
      <c r="P28" s="243"/>
      <c r="Q28" s="243"/>
    </row>
    <row r="29" spans="1:17" ht="15.75">
      <c r="A29" s="16">
        <v>17</v>
      </c>
      <c r="B29" s="233" t="s">
        <v>384</v>
      </c>
      <c r="P29" s="243"/>
      <c r="Q29" s="243"/>
    </row>
    <row r="30" spans="1:17">
      <c r="A30" s="16">
        <v>18</v>
      </c>
      <c r="C30" s="234" t="s">
        <v>382</v>
      </c>
      <c r="D30" s="22">
        <f>'WP B.5 B'!P30</f>
        <v>68526</v>
      </c>
      <c r="E30" s="241">
        <v>0.1095</v>
      </c>
      <c r="F30" s="241">
        <v>0.51517972406888612</v>
      </c>
      <c r="G30" s="22">
        <f>D30*E30*F30</f>
        <v>3865.7010319841215</v>
      </c>
      <c r="H30" s="26"/>
      <c r="I30" s="22">
        <f>'WP B.5 B'!Q30</f>
        <v>40821</v>
      </c>
      <c r="J30" s="131">
        <f>E30</f>
        <v>0.1095</v>
      </c>
      <c r="K30" s="131">
        <f>F30</f>
        <v>0.51517972406888612</v>
      </c>
      <c r="L30" s="22">
        <f>I30*J30*K30</f>
        <v>2302.8015910256522</v>
      </c>
      <c r="P30" s="242">
        <f>E30*F30</f>
        <v>5.6412179785543033E-2</v>
      </c>
      <c r="Q30" s="242">
        <f>J30*K30</f>
        <v>5.6412179785543033E-2</v>
      </c>
    </row>
    <row r="31" spans="1:17">
      <c r="A31" s="16">
        <v>19</v>
      </c>
      <c r="D31" s="23"/>
      <c r="E31" s="238"/>
      <c r="F31" s="238"/>
      <c r="G31" s="23"/>
      <c r="H31" s="26"/>
      <c r="I31" s="23"/>
      <c r="J31" s="244"/>
      <c r="K31" s="244"/>
      <c r="L31" s="23"/>
      <c r="P31" s="242"/>
      <c r="Q31" s="243"/>
    </row>
    <row r="32" spans="1:17">
      <c r="A32" s="16">
        <v>20</v>
      </c>
      <c r="C32" s="234" t="s">
        <v>378</v>
      </c>
      <c r="D32" s="23">
        <f>'WP B.5 B'!P32</f>
        <v>-16037375.511528807</v>
      </c>
      <c r="E32" s="241">
        <f>$E$30</f>
        <v>0.1095</v>
      </c>
      <c r="F32" s="241">
        <f>$F$30</f>
        <v>0.51517972406888612</v>
      </c>
      <c r="G32" s="23">
        <f>D32*E32*F32</f>
        <v>-904703.31064462825</v>
      </c>
      <c r="H32" s="26"/>
      <c r="I32" s="23">
        <f>'WP B.5 B'!Q32</f>
        <v>-16714664.486796411</v>
      </c>
      <c r="J32" s="131">
        <f>E32</f>
        <v>0.1095</v>
      </c>
      <c r="K32" s="131">
        <f>F32</f>
        <v>0.51517972406888612</v>
      </c>
      <c r="L32" s="23">
        <f>I32*J32*K32</f>
        <v>-942910.65808419045</v>
      </c>
      <c r="P32" s="242">
        <f>E32*F32</f>
        <v>5.6412179785543033E-2</v>
      </c>
      <c r="Q32" s="242">
        <f>J32*K32</f>
        <v>5.6412179785543033E-2</v>
      </c>
    </row>
    <row r="33" spans="1:17">
      <c r="A33" s="16">
        <v>21</v>
      </c>
      <c r="B33" s="236"/>
      <c r="C33" s="8"/>
      <c r="D33" s="26"/>
      <c r="E33" s="238"/>
      <c r="F33" s="238"/>
      <c r="G33" s="26"/>
      <c r="H33" s="26"/>
      <c r="I33" s="26"/>
      <c r="J33" s="50"/>
      <c r="K33" s="50"/>
      <c r="L33" s="26"/>
      <c r="P33" s="242"/>
      <c r="Q33" s="243"/>
    </row>
    <row r="34" spans="1:17">
      <c r="A34" s="16">
        <v>22</v>
      </c>
      <c r="C34" s="234" t="s">
        <v>379</v>
      </c>
      <c r="D34" s="23">
        <f>'WP B.5 B'!P34</f>
        <v>0</v>
      </c>
      <c r="E34" s="241">
        <f>$E$30</f>
        <v>0.1095</v>
      </c>
      <c r="F34" s="241">
        <f>$F$30</f>
        <v>0.51517972406888612</v>
      </c>
      <c r="G34" s="23">
        <f>D34*E34*F34</f>
        <v>0</v>
      </c>
      <c r="H34" s="26"/>
      <c r="I34" s="23">
        <f>'WP B.5 B'!Q34</f>
        <v>0</v>
      </c>
      <c r="J34" s="131">
        <f>E34</f>
        <v>0.1095</v>
      </c>
      <c r="K34" s="131">
        <f>F34</f>
        <v>0.51517972406888612</v>
      </c>
      <c r="L34" s="23">
        <f>I34*J34*K34</f>
        <v>0</v>
      </c>
      <c r="P34" s="242">
        <f>E34*F34</f>
        <v>5.6412179785543033E-2</v>
      </c>
      <c r="Q34" s="242">
        <f>J34*K34</f>
        <v>5.6412179785543033E-2</v>
      </c>
    </row>
    <row r="35" spans="1:17">
      <c r="A35" s="16">
        <v>23</v>
      </c>
      <c r="D35" s="23"/>
      <c r="E35" s="238"/>
      <c r="F35" s="238"/>
      <c r="G35" s="23"/>
      <c r="H35" s="26"/>
      <c r="I35" s="23"/>
      <c r="J35" s="244"/>
      <c r="K35" s="244"/>
      <c r="L35" s="23"/>
      <c r="P35" s="243"/>
      <c r="Q35" s="243"/>
    </row>
    <row r="36" spans="1:17">
      <c r="A36" s="16">
        <v>24</v>
      </c>
      <c r="C36" s="239" t="s">
        <v>385</v>
      </c>
      <c r="D36" s="240">
        <f>SUM(D30:D34)</f>
        <v>-15968849.511528807</v>
      </c>
      <c r="E36" s="238"/>
      <c r="F36" s="238"/>
      <c r="G36" s="240">
        <f>SUM(G30:G34)</f>
        <v>-900837.60961264407</v>
      </c>
      <c r="I36" s="240">
        <f>SUM(I30:I34)</f>
        <v>-16673843.486796411</v>
      </c>
      <c r="J36" s="50"/>
      <c r="K36" s="50"/>
      <c r="L36" s="240">
        <f>SUM(L30:L34)</f>
        <v>-940607.85649316479</v>
      </c>
      <c r="P36" s="243"/>
      <c r="Q36" s="243"/>
    </row>
    <row r="37" spans="1:17" ht="15.75">
      <c r="A37" s="16">
        <v>25</v>
      </c>
      <c r="B37" s="233" t="s">
        <v>386</v>
      </c>
      <c r="P37" s="243"/>
      <c r="Q37" s="243"/>
    </row>
    <row r="38" spans="1:17" ht="15.75">
      <c r="A38" s="16">
        <v>26</v>
      </c>
      <c r="B38" s="233"/>
      <c r="P38" s="243"/>
      <c r="Q38" s="243"/>
    </row>
    <row r="39" spans="1:17">
      <c r="A39" s="16">
        <v>27</v>
      </c>
      <c r="C39" s="234" t="s">
        <v>382</v>
      </c>
      <c r="D39" s="22">
        <f>'WP B.5 B'!P39</f>
        <v>1746795</v>
      </c>
      <c r="E39" s="245">
        <v>1</v>
      </c>
      <c r="F39" s="241">
        <v>0.49780000000000002</v>
      </c>
      <c r="G39" s="22">
        <f>D39*$E$39*F39</f>
        <v>869554.55099999998</v>
      </c>
      <c r="H39" s="26"/>
      <c r="I39" s="22">
        <f>'WP B.5 B'!Q39</f>
        <v>1631264.3076923077</v>
      </c>
      <c r="J39" s="245">
        <f>E39</f>
        <v>1</v>
      </c>
      <c r="K39" s="241">
        <f>F39</f>
        <v>0.49780000000000002</v>
      </c>
      <c r="L39" s="22">
        <f>I39*$E$39*K39</f>
        <v>812043.37236923084</v>
      </c>
      <c r="P39" s="242">
        <f>E39*F39</f>
        <v>0.49780000000000002</v>
      </c>
      <c r="Q39" s="242">
        <f>J39*K39</f>
        <v>0.49780000000000002</v>
      </c>
    </row>
    <row r="40" spans="1:17">
      <c r="A40" s="16">
        <v>28</v>
      </c>
      <c r="D40" s="23"/>
      <c r="E40" s="238"/>
      <c r="F40" s="238"/>
      <c r="G40" s="23"/>
      <c r="H40" s="26"/>
      <c r="I40" s="23"/>
      <c r="J40" s="244"/>
      <c r="K40" s="244"/>
      <c r="L40" s="23"/>
      <c r="P40" s="242"/>
      <c r="Q40" s="243"/>
    </row>
    <row r="41" spans="1:17">
      <c r="A41" s="16">
        <v>29</v>
      </c>
      <c r="C41" s="234" t="s">
        <v>387</v>
      </c>
      <c r="D41" s="23">
        <f>'WP B.5 B'!P45</f>
        <v>0</v>
      </c>
      <c r="E41" s="245">
        <f>$E$39</f>
        <v>1</v>
      </c>
      <c r="F41" s="241">
        <f>$F$39</f>
        <v>0.49780000000000002</v>
      </c>
      <c r="G41" s="23">
        <f>D41*E41*F41</f>
        <v>0</v>
      </c>
      <c r="H41" s="26"/>
      <c r="I41" s="23">
        <f>'WP B.5 B'!Q45</f>
        <v>0</v>
      </c>
      <c r="J41" s="245">
        <f>E41</f>
        <v>1</v>
      </c>
      <c r="K41" s="241">
        <f>F41</f>
        <v>0.49780000000000002</v>
      </c>
      <c r="L41" s="23">
        <f>I41*J41*K41</f>
        <v>0</v>
      </c>
      <c r="P41" s="242">
        <f>E41*F41</f>
        <v>0.49780000000000002</v>
      </c>
      <c r="Q41" s="242">
        <f>J41*K41</f>
        <v>0.49780000000000002</v>
      </c>
    </row>
    <row r="42" spans="1:17">
      <c r="A42" s="16">
        <v>30</v>
      </c>
      <c r="D42" s="23"/>
      <c r="E42" s="238"/>
      <c r="F42" s="238"/>
      <c r="G42" s="23"/>
      <c r="H42" s="26"/>
      <c r="I42" s="23"/>
      <c r="J42" s="244"/>
      <c r="K42" s="244"/>
      <c r="L42" s="23"/>
      <c r="P42" s="242"/>
      <c r="Q42" s="243"/>
    </row>
    <row r="43" spans="1:17">
      <c r="A43" s="16">
        <v>31</v>
      </c>
      <c r="C43" s="234" t="s">
        <v>378</v>
      </c>
      <c r="D43" s="23">
        <f>'WP B.5 B'!P41</f>
        <v>-745482.58660658321</v>
      </c>
      <c r="E43" s="245">
        <f>$E$39</f>
        <v>1</v>
      </c>
      <c r="F43" s="241">
        <f>$F$39</f>
        <v>0.49780000000000002</v>
      </c>
      <c r="G43" s="23">
        <f>D43*$E$39*F43</f>
        <v>-371101.23161275714</v>
      </c>
      <c r="H43" s="26"/>
      <c r="I43" s="23">
        <f>'WP B.5 B'!Q41</f>
        <v>-1506488.4755507275</v>
      </c>
      <c r="J43" s="245">
        <f>E43</f>
        <v>1</v>
      </c>
      <c r="K43" s="241">
        <f>F43</f>
        <v>0.49780000000000002</v>
      </c>
      <c r="L43" s="23">
        <f>I43*$E$39*K43</f>
        <v>-749929.96312915219</v>
      </c>
      <c r="P43" s="242">
        <f>E43*F43</f>
        <v>0.49780000000000002</v>
      </c>
      <c r="Q43" s="242">
        <f>J43*K43</f>
        <v>0.49780000000000002</v>
      </c>
    </row>
    <row r="44" spans="1:17">
      <c r="A44" s="16">
        <v>32</v>
      </c>
      <c r="D44" s="23"/>
      <c r="E44" s="238"/>
      <c r="F44" s="238"/>
      <c r="G44" s="23"/>
      <c r="H44" s="26"/>
      <c r="I44" s="23"/>
      <c r="J44" s="244"/>
      <c r="K44" s="244"/>
      <c r="L44" s="23"/>
      <c r="P44" s="243"/>
      <c r="Q44" s="243"/>
    </row>
    <row r="45" spans="1:17">
      <c r="A45" s="16">
        <v>33</v>
      </c>
      <c r="C45" s="234" t="s">
        <v>379</v>
      </c>
      <c r="D45" s="23">
        <f>'WP B.5 B'!P43</f>
        <v>-886040</v>
      </c>
      <c r="E45" s="245">
        <f>$E$39</f>
        <v>1</v>
      </c>
      <c r="F45" s="241">
        <f>$F$39</f>
        <v>0.49780000000000002</v>
      </c>
      <c r="G45" s="23">
        <f>D45*$E$39*F45</f>
        <v>-441070.712</v>
      </c>
      <c r="H45" s="26"/>
      <c r="I45" s="23">
        <f>'WP B.5 B'!Q43</f>
        <v>-879122.69230769225</v>
      </c>
      <c r="J45" s="245">
        <f>E45</f>
        <v>1</v>
      </c>
      <c r="K45" s="241">
        <f>F45</f>
        <v>0.49780000000000002</v>
      </c>
      <c r="L45" s="23">
        <f>I45*$E$39*K45</f>
        <v>-437627.27623076923</v>
      </c>
      <c r="P45" s="242">
        <f>E45*F45</f>
        <v>0.49780000000000002</v>
      </c>
      <c r="Q45" s="242">
        <f>J45*K45</f>
        <v>0.49780000000000002</v>
      </c>
    </row>
    <row r="46" spans="1:17">
      <c r="A46" s="16">
        <v>34</v>
      </c>
      <c r="D46" s="23"/>
      <c r="E46" s="238"/>
      <c r="F46" s="238"/>
      <c r="G46" s="23"/>
      <c r="H46" s="26"/>
      <c r="I46" s="23"/>
      <c r="J46" s="244"/>
      <c r="K46" s="244"/>
      <c r="L46" s="23"/>
    </row>
    <row r="47" spans="1:17">
      <c r="A47" s="16">
        <v>35</v>
      </c>
      <c r="C47" s="239" t="s">
        <v>388</v>
      </c>
      <c r="D47" s="240">
        <f>SUM(D39:D45)</f>
        <v>115272.41339341679</v>
      </c>
      <c r="E47" s="238"/>
      <c r="F47" s="238"/>
      <c r="G47" s="240">
        <f>SUM(G39:G45)</f>
        <v>57382.607387242839</v>
      </c>
      <c r="I47" s="240">
        <f>SUM(I39:I45)</f>
        <v>-754346.86016611196</v>
      </c>
      <c r="J47" s="50"/>
      <c r="K47" s="50"/>
      <c r="L47" s="240">
        <f>SUM(L39:L45)</f>
        <v>-375513.86699069059</v>
      </c>
    </row>
    <row r="48" spans="1:17">
      <c r="A48" s="16">
        <v>36</v>
      </c>
    </row>
    <row r="49" spans="1:12" ht="16.5" thickBot="1">
      <c r="A49" s="16">
        <v>37</v>
      </c>
      <c r="B49" s="208"/>
      <c r="C49" s="246" t="s">
        <v>389</v>
      </c>
      <c r="D49" s="247">
        <f>D47+D36+D28+D19</f>
        <v>354052380.0192579</v>
      </c>
      <c r="G49" s="247">
        <f>G47+G36+G28+G19</f>
        <v>-49944561.421102338</v>
      </c>
      <c r="I49" s="247">
        <f>I47+I36+I28+I19</f>
        <v>378539379.15903825</v>
      </c>
      <c r="L49" s="247">
        <f>L47+L36+L28+L19</f>
        <v>-41332136.885107987</v>
      </c>
    </row>
    <row r="50" spans="1:12" ht="15.75" thickTop="1">
      <c r="A50" s="208"/>
      <c r="B50" s="208"/>
    </row>
    <row r="51" spans="1:12">
      <c r="A51" s="208"/>
      <c r="B51" s="208"/>
    </row>
    <row r="52" spans="1:12">
      <c r="A52" s="208"/>
      <c r="B52" s="208"/>
    </row>
    <row r="53" spans="1:12">
      <c r="A53" s="208"/>
      <c r="B53" s="208"/>
    </row>
    <row r="54" spans="1:12">
      <c r="A54" s="208"/>
      <c r="B54" s="208"/>
      <c r="E54" s="205"/>
    </row>
    <row r="55" spans="1:12">
      <c r="A55" s="208"/>
      <c r="B55" s="208"/>
    </row>
    <row r="56" spans="1:12">
      <c r="A56" s="208"/>
    </row>
    <row r="57" spans="1:12">
      <c r="A57" s="208"/>
      <c r="B57" s="208"/>
    </row>
    <row r="58" spans="1:12">
      <c r="A58" s="208"/>
      <c r="B58" s="208"/>
    </row>
    <row r="59" spans="1:12">
      <c r="A59" s="208"/>
      <c r="B59" s="208"/>
    </row>
    <row r="60" spans="1:12">
      <c r="A60" s="208"/>
      <c r="B60" s="208"/>
    </row>
    <row r="61" spans="1:12">
      <c r="A61" s="208"/>
      <c r="B61" s="208"/>
    </row>
    <row r="62" spans="1:12">
      <c r="A62" s="208"/>
      <c r="B62" s="208"/>
    </row>
    <row r="63" spans="1:12">
      <c r="A63" s="208"/>
      <c r="B63" s="208"/>
    </row>
    <row r="64" spans="1:12">
      <c r="A64" s="208"/>
      <c r="B64" s="208"/>
    </row>
    <row r="65" spans="1:2">
      <c r="A65" s="208"/>
      <c r="B65" s="208"/>
    </row>
    <row r="66" spans="1:2">
      <c r="A66" s="208"/>
      <c r="B66" s="208"/>
    </row>
    <row r="67" spans="1:2">
      <c r="A67" s="208"/>
      <c r="B67" s="208"/>
    </row>
    <row r="68" spans="1:2">
      <c r="A68" s="208"/>
      <c r="B68" s="208"/>
    </row>
    <row r="69" spans="1:2">
      <c r="A69" s="208"/>
      <c r="B69" s="208"/>
    </row>
    <row r="70" spans="1:2">
      <c r="A70" s="208"/>
      <c r="B70" s="208"/>
    </row>
  </sheetData>
  <mergeCells count="4">
    <mergeCell ref="A1:L1"/>
    <mergeCell ref="A2:L2"/>
    <mergeCell ref="A3:L3"/>
    <mergeCell ref="A4:L4"/>
  </mergeCells>
  <printOptions horizontalCentered="1"/>
  <pageMargins left="0.75" right="0.5" top="0.75" bottom="0.3" header="0.25" footer="0.17"/>
  <pageSetup scale="61" fitToHeight="2" orientation="landscape" verticalDpi="300" r:id="rId1"/>
  <headerFooter alignWithMargins="0">
    <oddHeader>&amp;RCASE NO. 2018-00281
FR 16(8)(b)
ATTACHMENT 1</oddHeader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C6" sqref="C6"/>
      <selection pane="bottomLeft" activeCell="A12" sqref="A12"/>
    </sheetView>
  </sheetViews>
  <sheetFormatPr defaultColWidth="8.44140625" defaultRowHeight="15"/>
  <cols>
    <col min="1" max="1" width="5.77734375" style="5" customWidth="1"/>
    <col min="2" max="2" width="4" style="5" customWidth="1"/>
    <col min="3" max="3" width="49.33203125" style="5" customWidth="1"/>
    <col min="4" max="4" width="12.88671875" style="5" customWidth="1"/>
    <col min="5" max="5" width="11.88671875" style="5" bestFit="1" customWidth="1"/>
    <col min="6" max="6" width="11.77734375" style="5" customWidth="1"/>
    <col min="7" max="7" width="14" style="5" bestFit="1" customWidth="1"/>
    <col min="8" max="8" width="4.33203125" style="49" customWidth="1"/>
    <col min="9" max="9" width="14.77734375" style="5" bestFit="1" customWidth="1"/>
    <col min="10" max="11" width="11.88671875" style="5" customWidth="1"/>
    <col min="12" max="12" width="18.33203125" style="5" customWidth="1"/>
    <col min="13" max="13" width="12.44140625" style="5" customWidth="1"/>
    <col min="14" max="14" width="7.21875" style="5" customWidth="1"/>
    <col min="15" max="15" width="7.5546875" style="5" customWidth="1"/>
    <col min="16" max="17" width="8.5546875" style="5" bestFit="1" customWidth="1"/>
    <col min="18" max="16384" width="8.44140625" style="5"/>
  </cols>
  <sheetData>
    <row r="1" spans="1:13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3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3">
      <c r="A3" s="333" t="s">
        <v>366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3">
      <c r="A4" s="333" t="str">
        <f>'B.1 F '!A4</f>
        <v>as of March 31, 2020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3">
      <c r="A5" s="11"/>
      <c r="B5" s="10"/>
      <c r="C5" s="10"/>
      <c r="D5" s="10"/>
      <c r="E5" s="10"/>
      <c r="F5" s="10"/>
      <c r="G5" s="10"/>
      <c r="H5" s="216"/>
      <c r="I5" s="10"/>
      <c r="J5" s="10"/>
      <c r="K5" s="10"/>
    </row>
    <row r="6" spans="1:13" ht="15.75">
      <c r="A6" s="217" t="s">
        <v>390</v>
      </c>
      <c r="B6" s="217"/>
      <c r="C6" s="208"/>
      <c r="D6" s="218"/>
      <c r="L6" s="5" t="s">
        <v>368</v>
      </c>
    </row>
    <row r="7" spans="1:13">
      <c r="A7" s="217" t="s">
        <v>369</v>
      </c>
      <c r="B7" s="208"/>
      <c r="C7" s="217"/>
      <c r="L7" s="5" t="s">
        <v>391</v>
      </c>
    </row>
    <row r="8" spans="1:13">
      <c r="A8" s="217" t="s">
        <v>28</v>
      </c>
      <c r="B8" s="208"/>
      <c r="C8" s="208"/>
      <c r="D8" s="14"/>
      <c r="E8" s="208"/>
      <c r="F8" s="208"/>
      <c r="G8" s="208"/>
      <c r="I8" s="208"/>
      <c r="J8" s="208"/>
      <c r="L8" s="208" t="str">
        <f>'B.5 B'!L8</f>
        <v>Witness: Waller, Story</v>
      </c>
    </row>
    <row r="9" spans="1:13">
      <c r="A9" s="220"/>
      <c r="B9" s="221"/>
      <c r="C9" s="221"/>
      <c r="D9" s="222"/>
      <c r="E9" s="169" t="s">
        <v>74</v>
      </c>
      <c r="F9" s="170" t="s">
        <v>75</v>
      </c>
      <c r="G9" s="223" t="s">
        <v>358</v>
      </c>
      <c r="H9" s="65"/>
      <c r="I9" s="224"/>
      <c r="J9" s="169" t="s">
        <v>74</v>
      </c>
      <c r="K9" s="170" t="s">
        <v>75</v>
      </c>
      <c r="L9" s="225"/>
    </row>
    <row r="10" spans="1:13">
      <c r="A10" s="226" t="s">
        <v>32</v>
      </c>
      <c r="B10" s="20"/>
      <c r="C10" s="208"/>
      <c r="D10" s="227"/>
      <c r="E10" s="20" t="s">
        <v>80</v>
      </c>
      <c r="F10" s="65" t="s">
        <v>81</v>
      </c>
      <c r="G10" s="228" t="s">
        <v>372</v>
      </c>
      <c r="H10" s="65"/>
      <c r="I10" s="226" t="s">
        <v>373</v>
      </c>
      <c r="J10" s="20" t="s">
        <v>80</v>
      </c>
      <c r="K10" s="65" t="s">
        <v>81</v>
      </c>
      <c r="L10" s="68" t="s">
        <v>82</v>
      </c>
    </row>
    <row r="11" spans="1:13">
      <c r="A11" s="177" t="s">
        <v>34</v>
      </c>
      <c r="B11" s="214"/>
      <c r="C11" s="229" t="s">
        <v>374</v>
      </c>
      <c r="D11" s="230" t="s">
        <v>375</v>
      </c>
      <c r="E11" s="71" t="s">
        <v>87</v>
      </c>
      <c r="F11" s="71" t="s">
        <v>87</v>
      </c>
      <c r="G11" s="231" t="s">
        <v>85</v>
      </c>
      <c r="H11" s="65"/>
      <c r="I11" s="177" t="s">
        <v>89</v>
      </c>
      <c r="J11" s="71" t="s">
        <v>87</v>
      </c>
      <c r="K11" s="71" t="s">
        <v>87</v>
      </c>
      <c r="L11" s="232" t="s">
        <v>88</v>
      </c>
    </row>
    <row r="12" spans="1:13" ht="15.75">
      <c r="B12" s="233" t="s">
        <v>376</v>
      </c>
      <c r="E12" s="3"/>
      <c r="F12" s="3"/>
      <c r="G12" s="4"/>
      <c r="J12" s="3"/>
      <c r="K12" s="3"/>
    </row>
    <row r="13" spans="1:13">
      <c r="A13" s="16">
        <v>1</v>
      </c>
      <c r="C13" s="234" t="s">
        <v>382</v>
      </c>
      <c r="D13" s="22">
        <f>'WP B.5 F'!P13</f>
        <v>8610100.9438171871</v>
      </c>
      <c r="E13" s="235">
        <v>1</v>
      </c>
      <c r="F13" s="235">
        <v>1</v>
      </c>
      <c r="G13" s="22">
        <f>D13*E13*F13</f>
        <v>8610100.9438171871</v>
      </c>
      <c r="H13" s="26"/>
      <c r="I13" s="22">
        <f>'WP B.5 F'!Q13</f>
        <v>8667730.5078675356</v>
      </c>
      <c r="J13" s="248">
        <f>E13</f>
        <v>1</v>
      </c>
      <c r="K13" s="248">
        <f>F13</f>
        <v>1</v>
      </c>
      <c r="L13" s="22">
        <f>I13*J13*K13</f>
        <v>8667730.5078675356</v>
      </c>
      <c r="M13" s="249"/>
    </row>
    <row r="14" spans="1:13" ht="14.25" customHeight="1">
      <c r="A14" s="16">
        <v>2</v>
      </c>
      <c r="B14" s="236"/>
      <c r="C14" s="8"/>
      <c r="D14" s="26"/>
      <c r="E14" s="235"/>
      <c r="F14" s="235"/>
      <c r="G14" s="26"/>
      <c r="H14" s="26"/>
      <c r="I14" s="26"/>
      <c r="J14" s="50"/>
      <c r="K14" s="50"/>
      <c r="L14" s="26"/>
      <c r="M14" s="249"/>
    </row>
    <row r="15" spans="1:13">
      <c r="A15" s="16">
        <v>3</v>
      </c>
      <c r="C15" s="234" t="s">
        <v>378</v>
      </c>
      <c r="D15" s="23">
        <f>'WP B.5 F'!P15</f>
        <v>-84778101.508996785</v>
      </c>
      <c r="E15" s="235">
        <f>$E$13</f>
        <v>1</v>
      </c>
      <c r="F15" s="235">
        <f>$F$13</f>
        <v>1</v>
      </c>
      <c r="G15" s="23">
        <f>D15*E15*F15</f>
        <v>-84778101.508996785</v>
      </c>
      <c r="H15" s="26"/>
      <c r="I15" s="23">
        <f>'WP B.5 F'!Q15</f>
        <v>-83737702.026743874</v>
      </c>
      <c r="J15" s="248">
        <f>E15</f>
        <v>1</v>
      </c>
      <c r="K15" s="248">
        <f>F15</f>
        <v>1</v>
      </c>
      <c r="L15" s="23">
        <f>I15*J15*K15</f>
        <v>-83737702.026743874</v>
      </c>
      <c r="M15" s="249"/>
    </row>
    <row r="16" spans="1:13" ht="14.25" customHeight="1">
      <c r="A16" s="16">
        <v>4</v>
      </c>
      <c r="B16" s="236"/>
      <c r="C16" s="8"/>
      <c r="D16" s="26"/>
      <c r="E16" s="235"/>
      <c r="F16" s="235"/>
      <c r="G16" s="26"/>
      <c r="H16" s="26"/>
      <c r="I16" s="26"/>
      <c r="J16" s="50"/>
      <c r="K16" s="50"/>
      <c r="L16" s="26"/>
      <c r="M16" s="249"/>
    </row>
    <row r="17" spans="1:17">
      <c r="A17" s="16">
        <v>5</v>
      </c>
      <c r="C17" s="234" t="s">
        <v>379</v>
      </c>
      <c r="D17" s="23">
        <f>'WP B.5 F'!P17</f>
        <v>-47285</v>
      </c>
      <c r="E17" s="235">
        <f>$E$13</f>
        <v>1</v>
      </c>
      <c r="F17" s="235">
        <f>$F$13</f>
        <v>1</v>
      </c>
      <c r="G17" s="23">
        <f>D17*E17*F17</f>
        <v>-47285</v>
      </c>
      <c r="H17" s="26"/>
      <c r="I17" s="23">
        <f>'WP B.5 F'!Q17</f>
        <v>-47285</v>
      </c>
      <c r="J17" s="248">
        <f>E17</f>
        <v>1</v>
      </c>
      <c r="K17" s="248">
        <f>F17</f>
        <v>1</v>
      </c>
      <c r="L17" s="23">
        <f>I17*J17*K17</f>
        <v>-47285</v>
      </c>
      <c r="M17" s="249"/>
    </row>
    <row r="18" spans="1:17" ht="14.25" customHeight="1">
      <c r="A18" s="16">
        <v>6</v>
      </c>
      <c r="B18" s="236"/>
      <c r="C18" s="8"/>
      <c r="D18" s="26"/>
      <c r="E18" s="238"/>
      <c r="F18" s="238"/>
      <c r="G18" s="26"/>
      <c r="H18" s="26"/>
      <c r="I18" s="26"/>
      <c r="J18" s="50"/>
      <c r="K18" s="50"/>
      <c r="L18" s="26"/>
      <c r="M18" s="249"/>
    </row>
    <row r="19" spans="1:17">
      <c r="A19" s="16">
        <v>7</v>
      </c>
      <c r="C19" s="239" t="s">
        <v>380</v>
      </c>
      <c r="D19" s="240">
        <f>SUM(D13:D17)</f>
        <v>-76215285.565179601</v>
      </c>
      <c r="E19" s="238"/>
      <c r="F19" s="238"/>
      <c r="G19" s="240">
        <f>SUM(G13:G17)</f>
        <v>-76215285.565179601</v>
      </c>
      <c r="I19" s="240">
        <f>SUM(I13:I17)</f>
        <v>-75117256.518876344</v>
      </c>
      <c r="J19" s="219"/>
      <c r="K19" s="219"/>
      <c r="L19" s="240">
        <f>SUM(L13:L17)</f>
        <v>-75117256.518876344</v>
      </c>
      <c r="M19" s="249"/>
    </row>
    <row r="20" spans="1:17" ht="14.25" customHeight="1">
      <c r="A20" s="16">
        <v>8</v>
      </c>
      <c r="B20" s="236"/>
      <c r="C20" s="8"/>
      <c r="D20" s="26"/>
      <c r="E20" s="238"/>
      <c r="F20" s="238"/>
      <c r="G20" s="26"/>
      <c r="H20" s="26"/>
      <c r="I20" s="26"/>
      <c r="J20" s="50"/>
      <c r="K20" s="50"/>
      <c r="L20" s="26"/>
      <c r="M20" s="249"/>
    </row>
    <row r="21" spans="1:17" ht="15.75">
      <c r="A21" s="16">
        <v>9</v>
      </c>
      <c r="B21" s="233" t="s">
        <v>381</v>
      </c>
      <c r="E21" s="3"/>
      <c r="F21" s="3"/>
      <c r="J21" s="3"/>
      <c r="K21" s="3"/>
      <c r="M21" s="249"/>
    </row>
    <row r="22" spans="1:17">
      <c r="A22" s="16">
        <v>10</v>
      </c>
      <c r="C22" s="234" t="s">
        <v>382</v>
      </c>
      <c r="D22" s="22">
        <f>'WP B.5 F'!P22</f>
        <v>437021385</v>
      </c>
      <c r="E22" s="241">
        <v>0.104</v>
      </c>
      <c r="F22" s="241">
        <v>0.49780000000000002</v>
      </c>
      <c r="G22" s="22">
        <f>D22*E22*F22</f>
        <v>22625121.527112</v>
      </c>
      <c r="H22" s="26"/>
      <c r="I22" s="22">
        <f>'WP B.5 F'!Q22</f>
        <v>437021385</v>
      </c>
      <c r="J22" s="131">
        <f>E22</f>
        <v>0.104</v>
      </c>
      <c r="K22" s="131">
        <f>F22</f>
        <v>0.49780000000000002</v>
      </c>
      <c r="L22" s="22">
        <f>I22*J22*K22</f>
        <v>22625121.527112</v>
      </c>
      <c r="M22" s="249"/>
      <c r="P22" s="250">
        <f>E22*F22</f>
        <v>5.1771199999999996E-2</v>
      </c>
      <c r="Q22" s="250">
        <f>J22*K22</f>
        <v>5.1771199999999996E-2</v>
      </c>
    </row>
    <row r="23" spans="1:17">
      <c r="A23" s="16">
        <v>11</v>
      </c>
      <c r="D23" s="23"/>
      <c r="E23" s="238"/>
      <c r="F23" s="238"/>
      <c r="G23" s="23"/>
      <c r="H23" s="26"/>
      <c r="I23" s="23"/>
      <c r="J23" s="244"/>
      <c r="K23" s="244"/>
      <c r="L23" s="23"/>
      <c r="M23" s="249"/>
      <c r="P23" s="250"/>
      <c r="Q23" s="251"/>
    </row>
    <row r="24" spans="1:17">
      <c r="A24" s="16">
        <v>12</v>
      </c>
      <c r="C24" s="234" t="s">
        <v>378</v>
      </c>
      <c r="D24" s="23">
        <f>'WP B.5 F'!P24</f>
        <v>-20513590.007833295</v>
      </c>
      <c r="E24" s="241">
        <f>$E$22</f>
        <v>0.104</v>
      </c>
      <c r="F24" s="241">
        <f>$F$22</f>
        <v>0.49780000000000002</v>
      </c>
      <c r="G24" s="23">
        <f>D24*E24*F24</f>
        <v>-1062013.1710135392</v>
      </c>
      <c r="H24" s="26"/>
      <c r="I24" s="23">
        <f>'WP B.5 F'!Q24</f>
        <v>-20293356.753341727</v>
      </c>
      <c r="J24" s="131">
        <f>E24</f>
        <v>0.104</v>
      </c>
      <c r="K24" s="131">
        <f>F24</f>
        <v>0.49780000000000002</v>
      </c>
      <c r="L24" s="23">
        <f>I24*J24*K24</f>
        <v>-1050611.4311486054</v>
      </c>
      <c r="M24" s="249"/>
      <c r="P24" s="250">
        <f>E24*F24</f>
        <v>5.1771199999999996E-2</v>
      </c>
      <c r="Q24" s="250">
        <f>J24*K24</f>
        <v>5.1771199999999996E-2</v>
      </c>
    </row>
    <row r="25" spans="1:17" ht="14.25" customHeight="1">
      <c r="A25" s="16">
        <v>13</v>
      </c>
      <c r="B25" s="236"/>
      <c r="C25" s="8"/>
      <c r="D25" s="26"/>
      <c r="E25" s="238"/>
      <c r="F25" s="238"/>
      <c r="G25" s="26"/>
      <c r="H25" s="26"/>
      <c r="I25" s="26"/>
      <c r="J25" s="50"/>
      <c r="K25" s="50"/>
      <c r="L25" s="26"/>
      <c r="M25" s="249"/>
      <c r="P25" s="250"/>
      <c r="Q25" s="251"/>
    </row>
    <row r="26" spans="1:17">
      <c r="A26" s="16">
        <v>14</v>
      </c>
      <c r="C26" s="234" t="s">
        <v>379</v>
      </c>
      <c r="D26" s="23">
        <f>'WP B.5 F'!P26</f>
        <v>24564903.601925977</v>
      </c>
      <c r="E26" s="241">
        <f>$E$22</f>
        <v>0.104</v>
      </c>
      <c r="F26" s="241">
        <f>$F$22</f>
        <v>0.49780000000000002</v>
      </c>
      <c r="G26" s="23">
        <f>D26*E26*F26</f>
        <v>1271754.5373560302</v>
      </c>
      <c r="H26" s="26"/>
      <c r="I26" s="23">
        <f>'WP B.5 F'!Q26</f>
        <v>24564903.601925973</v>
      </c>
      <c r="J26" s="131">
        <f>E26</f>
        <v>0.104</v>
      </c>
      <c r="K26" s="131">
        <f>F26</f>
        <v>0.49780000000000002</v>
      </c>
      <c r="L26" s="23">
        <f>I26*J26*K26</f>
        <v>1271754.53735603</v>
      </c>
      <c r="M26" s="249"/>
      <c r="P26" s="250">
        <f>E26*F26</f>
        <v>5.1771199999999996E-2</v>
      </c>
      <c r="Q26" s="250">
        <f>J26*K26</f>
        <v>5.1771199999999996E-2</v>
      </c>
    </row>
    <row r="27" spans="1:17" ht="14.25" customHeight="1">
      <c r="A27" s="16">
        <v>15</v>
      </c>
      <c r="D27" s="23"/>
      <c r="E27" s="238"/>
      <c r="F27" s="238"/>
      <c r="G27" s="23"/>
      <c r="H27" s="26"/>
      <c r="I27" s="23"/>
      <c r="J27" s="244"/>
      <c r="K27" s="244"/>
      <c r="L27" s="23"/>
      <c r="M27" s="249"/>
      <c r="P27" s="251"/>
      <c r="Q27" s="251"/>
    </row>
    <row r="28" spans="1:17">
      <c r="A28" s="16">
        <v>16</v>
      </c>
      <c r="C28" s="239" t="s">
        <v>383</v>
      </c>
      <c r="D28" s="240">
        <f>SUM(D22:D26)</f>
        <v>441072698.59409267</v>
      </c>
      <c r="E28" s="238"/>
      <c r="F28" s="238"/>
      <c r="G28" s="240">
        <f>SUM(G22:G26)</f>
        <v>22834862.893454492</v>
      </c>
      <c r="I28" s="240">
        <f>SUM(I22:I26)</f>
        <v>441292931.84858423</v>
      </c>
      <c r="J28" s="50"/>
      <c r="K28" s="50"/>
      <c r="L28" s="240">
        <f>SUM(L22:L26)</f>
        <v>22846264.633319426</v>
      </c>
      <c r="M28" s="249"/>
      <c r="P28" s="251"/>
      <c r="Q28" s="251"/>
    </row>
    <row r="29" spans="1:17" ht="15.75">
      <c r="A29" s="16">
        <v>17</v>
      </c>
      <c r="B29" s="233" t="s">
        <v>384</v>
      </c>
      <c r="E29" s="3"/>
      <c r="F29" s="3"/>
      <c r="J29" s="3"/>
      <c r="K29" s="3"/>
      <c r="M29" s="249"/>
      <c r="P29" s="251"/>
      <c r="Q29" s="251"/>
    </row>
    <row r="30" spans="1:17">
      <c r="A30" s="16">
        <v>18</v>
      </c>
      <c r="C30" s="234" t="s">
        <v>382</v>
      </c>
      <c r="D30" s="22">
        <f>'WP B.5 F'!P30</f>
        <v>68526</v>
      </c>
      <c r="E30" s="241">
        <v>0.1095</v>
      </c>
      <c r="F30" s="241">
        <v>0.51517972406888612</v>
      </c>
      <c r="G30" s="22">
        <f>D30*E30*F30</f>
        <v>3865.7010319841215</v>
      </c>
      <c r="H30" s="26"/>
      <c r="I30" s="22">
        <f>'WP B.5 F'!Q30</f>
        <v>68526</v>
      </c>
      <c r="J30" s="131">
        <f>E30</f>
        <v>0.1095</v>
      </c>
      <c r="K30" s="131">
        <f>F30</f>
        <v>0.51517972406888612</v>
      </c>
      <c r="L30" s="22">
        <f>I30*J30*K30</f>
        <v>3865.7010319841215</v>
      </c>
      <c r="M30" s="249"/>
      <c r="P30" s="250">
        <f>E30*F30</f>
        <v>5.6412179785543033E-2</v>
      </c>
      <c r="Q30" s="250">
        <f>J30*K30</f>
        <v>5.6412179785543033E-2</v>
      </c>
    </row>
    <row r="31" spans="1:17">
      <c r="A31" s="16">
        <v>19</v>
      </c>
      <c r="B31" s="236"/>
      <c r="C31" s="8"/>
      <c r="D31" s="26"/>
      <c r="E31" s="238"/>
      <c r="F31" s="238"/>
      <c r="G31" s="26"/>
      <c r="H31" s="26"/>
      <c r="I31" s="26"/>
      <c r="J31" s="50"/>
      <c r="K31" s="50"/>
      <c r="L31" s="26"/>
      <c r="M31" s="249"/>
      <c r="P31" s="250"/>
      <c r="Q31" s="251"/>
    </row>
    <row r="32" spans="1:17">
      <c r="A32" s="16">
        <v>20</v>
      </c>
      <c r="C32" s="234" t="s">
        <v>378</v>
      </c>
      <c r="D32" s="23">
        <f>'WP B.5 F'!P32</f>
        <v>-14837352.543710032</v>
      </c>
      <c r="E32" s="241">
        <f>$E$30</f>
        <v>0.1095</v>
      </c>
      <c r="F32" s="241">
        <f>$F$30</f>
        <v>0.51517972406888612</v>
      </c>
      <c r="G32" s="23">
        <f>D32*E32*F32</f>
        <v>-837007.39923725463</v>
      </c>
      <c r="H32" s="26"/>
      <c r="I32" s="23">
        <f>'WP B.5 F'!Q32</f>
        <v>-15109097.356369393</v>
      </c>
      <c r="J32" s="131">
        <f>E32</f>
        <v>0.1095</v>
      </c>
      <c r="K32" s="131">
        <f>F32</f>
        <v>0.51517972406888612</v>
      </c>
      <c r="L32" s="23">
        <f>I32*J32*K32</f>
        <v>-852337.1164647832</v>
      </c>
      <c r="M32" s="249"/>
      <c r="P32" s="250">
        <f>E32*F32</f>
        <v>5.6412179785543033E-2</v>
      </c>
      <c r="Q32" s="250">
        <f>J32*K32</f>
        <v>5.6412179785543033E-2</v>
      </c>
    </row>
    <row r="33" spans="1:17">
      <c r="A33" s="16">
        <v>21</v>
      </c>
      <c r="B33" s="236"/>
      <c r="C33" s="8"/>
      <c r="D33" s="26"/>
      <c r="E33" s="238"/>
      <c r="F33" s="238"/>
      <c r="G33" s="26"/>
      <c r="H33" s="26"/>
      <c r="I33" s="26"/>
      <c r="J33" s="50"/>
      <c r="K33" s="50"/>
      <c r="L33" s="26"/>
      <c r="M33" s="249"/>
      <c r="P33" s="250"/>
      <c r="Q33" s="251"/>
    </row>
    <row r="34" spans="1:17">
      <c r="A34" s="16">
        <v>22</v>
      </c>
      <c r="C34" s="234" t="s">
        <v>379</v>
      </c>
      <c r="D34" s="23">
        <f>'WP B.5 F'!P34</f>
        <v>0</v>
      </c>
      <c r="E34" s="241">
        <f>$E$30</f>
        <v>0.1095</v>
      </c>
      <c r="F34" s="241">
        <f>$F$30</f>
        <v>0.51517972406888612</v>
      </c>
      <c r="G34" s="23">
        <f>D34*E34*F34</f>
        <v>0</v>
      </c>
      <c r="H34" s="26"/>
      <c r="I34" s="23">
        <f>'WP B.5 F'!Q34</f>
        <v>0</v>
      </c>
      <c r="J34" s="131">
        <f>E34</f>
        <v>0.1095</v>
      </c>
      <c r="K34" s="131">
        <f>F34</f>
        <v>0.51517972406888612</v>
      </c>
      <c r="L34" s="23">
        <f>I34*J34*K34</f>
        <v>0</v>
      </c>
      <c r="M34" s="249"/>
      <c r="P34" s="250">
        <f>E34*F34</f>
        <v>5.6412179785543033E-2</v>
      </c>
      <c r="Q34" s="250">
        <f>J34*K34</f>
        <v>5.6412179785543033E-2</v>
      </c>
    </row>
    <row r="35" spans="1:17">
      <c r="A35" s="16">
        <v>23</v>
      </c>
      <c r="D35" s="23"/>
      <c r="E35" s="238"/>
      <c r="F35" s="238"/>
      <c r="G35" s="23"/>
      <c r="H35" s="26"/>
      <c r="I35" s="23"/>
      <c r="J35" s="244"/>
      <c r="K35" s="244"/>
      <c r="L35" s="23"/>
      <c r="M35" s="249"/>
      <c r="P35" s="251"/>
      <c r="Q35" s="251"/>
    </row>
    <row r="36" spans="1:17">
      <c r="A36" s="16">
        <v>24</v>
      </c>
      <c r="C36" s="239" t="s">
        <v>385</v>
      </c>
      <c r="D36" s="240">
        <f>SUM(D30:D34)</f>
        <v>-14768826.543710032</v>
      </c>
      <c r="E36" s="238"/>
      <c r="F36" s="238"/>
      <c r="G36" s="240">
        <f>SUM(G30:G34)</f>
        <v>-833141.69820527046</v>
      </c>
      <c r="I36" s="240">
        <f>SUM(I30:I34)</f>
        <v>-15040571.356369393</v>
      </c>
      <c r="J36" s="50"/>
      <c r="K36" s="50"/>
      <c r="L36" s="240">
        <f>SUM(L30:L34)</f>
        <v>-848471.41543279903</v>
      </c>
      <c r="M36" s="249"/>
      <c r="P36" s="251"/>
      <c r="Q36" s="251"/>
    </row>
    <row r="37" spans="1:17" ht="15.75">
      <c r="A37" s="16">
        <v>25</v>
      </c>
      <c r="B37" s="233" t="s">
        <v>386</v>
      </c>
      <c r="E37" s="3"/>
      <c r="F37" s="3"/>
      <c r="J37" s="3"/>
      <c r="K37" s="3"/>
      <c r="M37" s="249"/>
      <c r="P37" s="251"/>
      <c r="Q37" s="251"/>
    </row>
    <row r="38" spans="1:17">
      <c r="A38" s="16">
        <v>26</v>
      </c>
      <c r="C38" s="234" t="s">
        <v>382</v>
      </c>
      <c r="D38" s="22">
        <f>'WP B.5 F'!P39</f>
        <v>1746795</v>
      </c>
      <c r="E38" s="245">
        <v>1</v>
      </c>
      <c r="F38" s="241">
        <v>0.49780000000000002</v>
      </c>
      <c r="G38" s="22">
        <f>D38*E38*F38</f>
        <v>869554.55099999998</v>
      </c>
      <c r="H38" s="26"/>
      <c r="I38" s="22">
        <f>'WP B.5 F'!Q39</f>
        <v>1746795</v>
      </c>
      <c r="J38" s="245">
        <f>E38</f>
        <v>1</v>
      </c>
      <c r="K38" s="241">
        <f>F38</f>
        <v>0.49780000000000002</v>
      </c>
      <c r="L38" s="22">
        <f>I38*J38*K38</f>
        <v>869554.55099999998</v>
      </c>
      <c r="M38" s="249"/>
      <c r="P38" s="250">
        <f>E38*F38</f>
        <v>0.49780000000000002</v>
      </c>
      <c r="Q38" s="250">
        <f>J38*K38</f>
        <v>0.49780000000000002</v>
      </c>
    </row>
    <row r="39" spans="1:17">
      <c r="A39" s="16">
        <v>27</v>
      </c>
      <c r="D39" s="23"/>
      <c r="E39" s="238"/>
      <c r="F39" s="238"/>
      <c r="G39" s="23"/>
      <c r="H39" s="26"/>
      <c r="I39" s="23"/>
      <c r="J39" s="244"/>
      <c r="K39" s="244"/>
      <c r="L39" s="23"/>
      <c r="M39" s="249"/>
      <c r="P39" s="250"/>
      <c r="Q39" s="251"/>
    </row>
    <row r="40" spans="1:17">
      <c r="A40" s="16">
        <v>28</v>
      </c>
      <c r="C40" s="234" t="s">
        <v>387</v>
      </c>
      <c r="D40" s="23">
        <f>'WP B.5 F'!P45</f>
        <v>0</v>
      </c>
      <c r="E40" s="245">
        <f>$E$38</f>
        <v>1</v>
      </c>
      <c r="F40" s="241">
        <f>$F$38</f>
        <v>0.49780000000000002</v>
      </c>
      <c r="G40" s="23">
        <f>D40*E40*F40</f>
        <v>0</v>
      </c>
      <c r="H40" s="26"/>
      <c r="I40" s="23">
        <f>'WP B.5 F'!Q45</f>
        <v>0</v>
      </c>
      <c r="J40" s="245">
        <f>E40</f>
        <v>1</v>
      </c>
      <c r="K40" s="241">
        <f>F40</f>
        <v>0.49780000000000002</v>
      </c>
      <c r="L40" s="23">
        <f>I40*J40*K40</f>
        <v>0</v>
      </c>
      <c r="M40" s="249"/>
      <c r="P40" s="250">
        <f>E40*F40</f>
        <v>0.49780000000000002</v>
      </c>
      <c r="Q40" s="250">
        <f>J40*K40</f>
        <v>0.49780000000000002</v>
      </c>
    </row>
    <row r="41" spans="1:17">
      <c r="A41" s="16">
        <v>29</v>
      </c>
      <c r="D41" s="23"/>
      <c r="E41" s="238"/>
      <c r="F41" s="238"/>
      <c r="G41" s="23"/>
      <c r="H41" s="26"/>
      <c r="I41" s="23"/>
      <c r="J41" s="244"/>
      <c r="K41" s="244"/>
      <c r="L41" s="23"/>
      <c r="M41" s="249"/>
      <c r="P41" s="250"/>
      <c r="Q41" s="251"/>
    </row>
    <row r="42" spans="1:17">
      <c r="A42" s="16">
        <v>30</v>
      </c>
      <c r="C42" s="234" t="s">
        <v>378</v>
      </c>
      <c r="D42" s="23">
        <f>'WP B.5 F'!P41</f>
        <v>-723998.82028278813</v>
      </c>
      <c r="E42" s="245">
        <f>$E$38</f>
        <v>1</v>
      </c>
      <c r="F42" s="241">
        <f>$F$38</f>
        <v>0.49780000000000002</v>
      </c>
      <c r="G42" s="23">
        <f>D42*E42*F42</f>
        <v>-360406.61273677193</v>
      </c>
      <c r="H42" s="26"/>
      <c r="I42" s="23">
        <f>'WP B.5 F'!Q41</f>
        <v>-724930.31555233034</v>
      </c>
      <c r="J42" s="245">
        <f>E42</f>
        <v>1</v>
      </c>
      <c r="K42" s="241">
        <f>F42</f>
        <v>0.49780000000000002</v>
      </c>
      <c r="L42" s="23">
        <f>I42*J42*K42</f>
        <v>-360870.31108195009</v>
      </c>
      <c r="M42" s="249"/>
      <c r="P42" s="250">
        <f>E42*F42</f>
        <v>0.49780000000000002</v>
      </c>
      <c r="Q42" s="250">
        <f>J42*K42</f>
        <v>0.49780000000000002</v>
      </c>
    </row>
    <row r="43" spans="1:17">
      <c r="A43" s="16">
        <v>31</v>
      </c>
      <c r="D43" s="23"/>
      <c r="E43" s="238"/>
      <c r="F43" s="238"/>
      <c r="G43" s="23"/>
      <c r="H43" s="26"/>
      <c r="I43" s="23"/>
      <c r="J43" s="244"/>
      <c r="K43" s="244"/>
      <c r="L43" s="23"/>
      <c r="M43" s="249"/>
      <c r="P43" s="251"/>
      <c r="Q43" s="251"/>
    </row>
    <row r="44" spans="1:17">
      <c r="A44" s="16">
        <v>32</v>
      </c>
      <c r="C44" s="234" t="s">
        <v>379</v>
      </c>
      <c r="D44" s="23">
        <f>'WP B.5 F'!P43</f>
        <v>-886040</v>
      </c>
      <c r="E44" s="245">
        <f>$E$38</f>
        <v>1</v>
      </c>
      <c r="F44" s="241">
        <f>$F$38</f>
        <v>0.49780000000000002</v>
      </c>
      <c r="G44" s="23">
        <f>D44*E44*F44</f>
        <v>-441070.712</v>
      </c>
      <c r="H44" s="26"/>
      <c r="I44" s="23">
        <f>'WP B.5 F'!Q43</f>
        <v>-886040</v>
      </c>
      <c r="J44" s="245">
        <f>E44</f>
        <v>1</v>
      </c>
      <c r="K44" s="241">
        <f>F44</f>
        <v>0.49780000000000002</v>
      </c>
      <c r="L44" s="23">
        <f>I44*J44*K44</f>
        <v>-441070.712</v>
      </c>
      <c r="M44" s="249"/>
      <c r="P44" s="250">
        <f>E44*F44</f>
        <v>0.49780000000000002</v>
      </c>
      <c r="Q44" s="250">
        <f>J44*K44</f>
        <v>0.49780000000000002</v>
      </c>
    </row>
    <row r="45" spans="1:17">
      <c r="A45" s="16">
        <v>33</v>
      </c>
      <c r="D45" s="23"/>
      <c r="E45" s="238"/>
      <c r="F45" s="238"/>
      <c r="G45" s="23"/>
      <c r="H45" s="26"/>
      <c r="I45" s="23"/>
      <c r="J45" s="244"/>
      <c r="K45" s="244"/>
      <c r="L45" s="23"/>
      <c r="M45" s="249"/>
      <c r="P45" s="241"/>
      <c r="Q45" s="241"/>
    </row>
    <row r="46" spans="1:17">
      <c r="A46" s="16">
        <v>34</v>
      </c>
      <c r="C46" s="239" t="s">
        <v>388</v>
      </c>
      <c r="D46" s="240">
        <f>SUM(D38:D44)</f>
        <v>136756.17971721187</v>
      </c>
      <c r="E46" s="238"/>
      <c r="F46" s="238"/>
      <c r="G46" s="240">
        <f>SUM(G38:G44)</f>
        <v>68077.226263228047</v>
      </c>
      <c r="I46" s="240">
        <f>SUM(I38:I44)</f>
        <v>135824.68444766966</v>
      </c>
      <c r="J46" s="50"/>
      <c r="K46" s="50"/>
      <c r="L46" s="240">
        <f>SUM(L38:L44)</f>
        <v>67613.527918049891</v>
      </c>
      <c r="M46" s="249"/>
    </row>
    <row r="47" spans="1:17">
      <c r="A47" s="16">
        <v>35</v>
      </c>
      <c r="E47" s="3"/>
      <c r="F47" s="3"/>
      <c r="J47" s="3"/>
      <c r="K47" s="3"/>
      <c r="M47" s="249"/>
    </row>
    <row r="48" spans="1:17">
      <c r="A48" s="16">
        <v>36</v>
      </c>
      <c r="E48" s="3"/>
      <c r="F48" s="3"/>
      <c r="J48" s="3"/>
      <c r="K48" s="3"/>
      <c r="M48" s="249"/>
    </row>
    <row r="49" spans="1:12" ht="15.75">
      <c r="A49" s="16">
        <v>37</v>
      </c>
      <c r="B49" s="208"/>
      <c r="C49" s="246" t="s">
        <v>389</v>
      </c>
      <c r="D49" s="252">
        <f>D46+D36+D28+D19</f>
        <v>350225342.66492027</v>
      </c>
      <c r="E49" s="3"/>
      <c r="F49" s="3"/>
      <c r="G49" s="252">
        <f>G46+G36+G28+G19</f>
        <v>-54145487.143667147</v>
      </c>
      <c r="I49" s="252">
        <f>I46+I36+I28+I19</f>
        <v>351270928.65778613</v>
      </c>
      <c r="J49" s="3"/>
      <c r="K49" s="3"/>
      <c r="L49" s="252">
        <f>L46+L36+L28+L19</f>
        <v>-53051849.773071662</v>
      </c>
    </row>
    <row r="50" spans="1:12">
      <c r="A50" s="16">
        <v>38</v>
      </c>
      <c r="B50" s="208"/>
      <c r="C50" s="253" t="s">
        <v>392</v>
      </c>
      <c r="E50" s="3"/>
      <c r="F50" s="3"/>
      <c r="J50" s="3"/>
      <c r="K50" s="3"/>
    </row>
    <row r="51" spans="1:12" ht="15.75">
      <c r="A51" s="16">
        <v>39</v>
      </c>
      <c r="B51" s="208"/>
      <c r="C51" s="254" t="s">
        <v>393</v>
      </c>
      <c r="E51" s="3"/>
      <c r="F51" s="3"/>
      <c r="J51" s="3"/>
      <c r="K51" s="3"/>
      <c r="L51" s="5">
        <f>I73</f>
        <v>1295767.3833313107</v>
      </c>
    </row>
    <row r="52" spans="1:12">
      <c r="A52" s="16">
        <v>40</v>
      </c>
      <c r="B52" s="208"/>
      <c r="C52" s="255"/>
      <c r="E52" s="3"/>
      <c r="F52" s="3"/>
      <c r="J52" s="3"/>
      <c r="K52" s="3"/>
    </row>
    <row r="53" spans="1:12" ht="16.5" thickBot="1">
      <c r="A53" s="16">
        <v>41</v>
      </c>
      <c r="B53" s="208"/>
      <c r="C53" s="254" t="s">
        <v>394</v>
      </c>
      <c r="E53" s="3"/>
      <c r="F53" s="3"/>
      <c r="J53" s="3"/>
      <c r="K53" s="3"/>
      <c r="L53" s="256">
        <f>L49+L51</f>
        <v>-51756082.389740348</v>
      </c>
    </row>
    <row r="54" spans="1:12" ht="15.75" thickTop="1">
      <c r="A54" s="16">
        <v>42</v>
      </c>
      <c r="B54" s="208"/>
      <c r="E54" s="3"/>
      <c r="F54" s="3"/>
      <c r="J54" s="3"/>
      <c r="K54" s="3"/>
    </row>
    <row r="55" spans="1:12" ht="15.75">
      <c r="A55" s="16">
        <v>43</v>
      </c>
      <c r="B55" s="208"/>
      <c r="C55" s="257" t="s">
        <v>395</v>
      </c>
      <c r="D55" s="221"/>
      <c r="E55" s="169"/>
      <c r="F55" s="169"/>
      <c r="G55" s="221"/>
      <c r="H55" s="54"/>
      <c r="I55" s="221"/>
      <c r="J55" s="3"/>
      <c r="K55" s="3"/>
    </row>
    <row r="56" spans="1:12" ht="15.75">
      <c r="A56" s="16">
        <v>44</v>
      </c>
      <c r="B56" s="208"/>
      <c r="C56" s="258" t="s">
        <v>396</v>
      </c>
      <c r="D56" s="208"/>
      <c r="E56" s="219"/>
      <c r="F56" s="219"/>
      <c r="G56" s="208"/>
      <c r="I56" s="208"/>
      <c r="J56" s="3"/>
      <c r="K56" s="3"/>
    </row>
    <row r="57" spans="1:12">
      <c r="A57" s="16">
        <v>45</v>
      </c>
      <c r="F57" s="16" t="s">
        <v>2</v>
      </c>
      <c r="I57" s="16"/>
      <c r="J57" s="3"/>
      <c r="K57" s="3"/>
    </row>
    <row r="58" spans="1:12">
      <c r="A58" s="16">
        <v>46</v>
      </c>
      <c r="C58" s="12" t="s">
        <v>397</v>
      </c>
      <c r="D58" s="259"/>
      <c r="E58" s="259"/>
      <c r="F58" s="260" t="s">
        <v>36</v>
      </c>
      <c r="G58" s="259"/>
      <c r="H58" s="261"/>
      <c r="I58" s="260"/>
      <c r="J58" s="3"/>
      <c r="K58" s="3"/>
    </row>
    <row r="59" spans="1:12">
      <c r="A59" s="16">
        <v>47</v>
      </c>
      <c r="B59" s="208"/>
      <c r="F59" s="3"/>
      <c r="J59" s="3"/>
      <c r="K59" s="3"/>
    </row>
    <row r="60" spans="1:12">
      <c r="A60" s="16">
        <v>48</v>
      </c>
      <c r="B60" s="208"/>
      <c r="C60" s="5" t="s">
        <v>398</v>
      </c>
      <c r="F60" s="3" t="s">
        <v>399</v>
      </c>
      <c r="I60" s="5">
        <f>'B.1 F '!F27</f>
        <v>496111427.09512687</v>
      </c>
      <c r="J60" s="3"/>
      <c r="K60" s="3"/>
    </row>
    <row r="61" spans="1:12">
      <c r="A61" s="16">
        <v>49</v>
      </c>
      <c r="B61" s="208"/>
      <c r="F61" s="3"/>
      <c r="J61" s="3"/>
      <c r="K61" s="3"/>
    </row>
    <row r="62" spans="1:12">
      <c r="A62" s="16">
        <v>50</v>
      </c>
      <c r="B62" s="208"/>
      <c r="C62" s="5" t="s">
        <v>400</v>
      </c>
      <c r="F62" s="3" t="s">
        <v>401</v>
      </c>
      <c r="I62" s="5">
        <v>39440858</v>
      </c>
      <c r="J62" s="3"/>
      <c r="K62" s="3"/>
    </row>
    <row r="63" spans="1:12">
      <c r="A63" s="16">
        <v>51</v>
      </c>
      <c r="B63" s="208"/>
      <c r="F63" s="3"/>
      <c r="J63" s="3"/>
      <c r="K63" s="3"/>
    </row>
    <row r="64" spans="1:12">
      <c r="A64" s="16">
        <v>52</v>
      </c>
      <c r="B64" s="208"/>
      <c r="C64" s="5" t="s">
        <v>402</v>
      </c>
      <c r="F64" s="3" t="s">
        <v>403</v>
      </c>
      <c r="I64" s="5">
        <v>9367734.7220668551</v>
      </c>
      <c r="J64" s="3"/>
      <c r="K64" s="3"/>
    </row>
    <row r="65" spans="1:11">
      <c r="A65" s="16">
        <v>53</v>
      </c>
      <c r="B65" s="208"/>
      <c r="F65" s="3"/>
      <c r="J65" s="3"/>
      <c r="K65" s="3"/>
    </row>
    <row r="66" spans="1:11">
      <c r="A66" s="16">
        <v>54</v>
      </c>
      <c r="B66" s="208"/>
      <c r="C66" s="5" t="s">
        <v>404</v>
      </c>
      <c r="F66" s="3" t="s">
        <v>405</v>
      </c>
      <c r="I66" s="5">
        <f>I62-I64</f>
        <v>30073123.277933143</v>
      </c>
      <c r="J66" s="3"/>
      <c r="K66" s="3"/>
    </row>
    <row r="67" spans="1:11">
      <c r="A67" s="16">
        <v>55</v>
      </c>
      <c r="B67" s="208"/>
      <c r="F67" s="3"/>
      <c r="J67" s="3"/>
      <c r="K67" s="3"/>
    </row>
    <row r="68" spans="1:11">
      <c r="A68" s="16">
        <v>56</v>
      </c>
      <c r="B68" s="208"/>
      <c r="C68" s="5" t="s">
        <v>406</v>
      </c>
      <c r="D68" s="262">
        <v>0.25740000000000002</v>
      </c>
      <c r="F68" s="3" t="s">
        <v>407</v>
      </c>
      <c r="I68" s="5">
        <f>I66/(1-D68)</f>
        <v>40497068.782565504</v>
      </c>
      <c r="J68" s="3"/>
      <c r="K68" s="3"/>
    </row>
    <row r="69" spans="1:11">
      <c r="A69" s="16">
        <v>57</v>
      </c>
      <c r="B69" s="208"/>
      <c r="F69" s="3"/>
      <c r="J69" s="3"/>
      <c r="K69" s="3"/>
    </row>
    <row r="70" spans="1:11">
      <c r="A70" s="16">
        <v>58</v>
      </c>
      <c r="B70" s="208"/>
      <c r="C70" s="5" t="s">
        <v>408</v>
      </c>
      <c r="D70" s="262">
        <f>D68</f>
        <v>0.25740000000000002</v>
      </c>
      <c r="F70" s="3" t="s">
        <v>409</v>
      </c>
      <c r="I70" s="263">
        <f>I68*D70</f>
        <v>10423945.504632361</v>
      </c>
      <c r="J70" s="3"/>
      <c r="K70" s="3"/>
    </row>
    <row r="71" spans="1:11">
      <c r="A71" s="16">
        <v>59</v>
      </c>
      <c r="F71" s="3"/>
      <c r="J71" s="3"/>
      <c r="K71" s="3"/>
    </row>
    <row r="72" spans="1:11">
      <c r="A72" s="16">
        <v>60</v>
      </c>
      <c r="C72" s="5" t="s">
        <v>410</v>
      </c>
      <c r="F72" s="3" t="s">
        <v>411</v>
      </c>
      <c r="I72" s="208">
        <f>L49-'B.5 B'!L49</f>
        <v>-11719712.887963675</v>
      </c>
      <c r="J72" s="3"/>
      <c r="K72" s="3"/>
    </row>
    <row r="73" spans="1:11">
      <c r="A73" s="16">
        <v>61</v>
      </c>
      <c r="C73" s="5" t="s">
        <v>412</v>
      </c>
      <c r="F73" s="3"/>
      <c r="I73" s="259">
        <v>1295767.3833313107</v>
      </c>
      <c r="J73" s="3"/>
      <c r="K73" s="3">
        <f>I70+I75</f>
        <v>0</v>
      </c>
    </row>
    <row r="74" spans="1:11">
      <c r="A74" s="16">
        <v>62</v>
      </c>
      <c r="F74" s="3"/>
      <c r="J74" s="3"/>
      <c r="K74" s="3"/>
    </row>
    <row r="75" spans="1:11" ht="16.5" thickBot="1">
      <c r="A75" s="16">
        <v>63</v>
      </c>
      <c r="C75" s="254" t="s">
        <v>413</v>
      </c>
      <c r="D75" s="254"/>
      <c r="E75" s="254"/>
      <c r="F75" s="264" t="s">
        <v>414</v>
      </c>
      <c r="G75" s="254"/>
      <c r="H75" s="265"/>
      <c r="I75" s="266">
        <f>SUM(I72:I73)</f>
        <v>-10423945.504632365</v>
      </c>
      <c r="J75" s="3"/>
      <c r="K75" s="3"/>
    </row>
    <row r="76" spans="1:11" ht="15.75" thickTop="1">
      <c r="A76" s="16">
        <v>64</v>
      </c>
      <c r="J76" s="3"/>
      <c r="K76" s="267">
        <f>I70+I75</f>
        <v>0</v>
      </c>
    </row>
    <row r="77" spans="1:11">
      <c r="A77" s="16">
        <v>65</v>
      </c>
      <c r="J77" s="3"/>
      <c r="K77" s="3"/>
    </row>
    <row r="78" spans="1:11" ht="15.75">
      <c r="A78" s="16">
        <v>66</v>
      </c>
      <c r="C78" s="268" t="s">
        <v>415</v>
      </c>
      <c r="D78" s="259"/>
      <c r="E78" s="259"/>
      <c r="F78" s="259"/>
      <c r="G78" s="259"/>
      <c r="H78" s="261"/>
      <c r="I78" s="261"/>
      <c r="J78" s="3"/>
      <c r="K78" s="3"/>
    </row>
    <row r="79" spans="1:11" ht="15.75">
      <c r="A79" s="16">
        <v>67</v>
      </c>
      <c r="C79" s="254" t="s">
        <v>416</v>
      </c>
      <c r="D79" s="254"/>
      <c r="E79" s="254"/>
      <c r="F79" s="264" t="s">
        <v>417</v>
      </c>
      <c r="G79" s="254"/>
      <c r="H79" s="265"/>
      <c r="I79" s="74">
        <f>'B.5 B'!L49</f>
        <v>-41332136.885107987</v>
      </c>
      <c r="J79" s="3"/>
      <c r="K79" s="3"/>
    </row>
    <row r="80" spans="1:11">
      <c r="A80" s="16">
        <v>68</v>
      </c>
      <c r="I80" s="4"/>
      <c r="J80" s="3"/>
      <c r="K80" s="3"/>
    </row>
    <row r="81" spans="1:12">
      <c r="A81" s="16">
        <v>69</v>
      </c>
      <c r="C81" s="5" t="s">
        <v>418</v>
      </c>
      <c r="F81" s="3" t="s">
        <v>419</v>
      </c>
      <c r="I81" s="4">
        <f>L49</f>
        <v>-53051849.773071662</v>
      </c>
      <c r="J81" s="3"/>
      <c r="K81" s="3"/>
    </row>
    <row r="82" spans="1:12">
      <c r="A82" s="16">
        <v>70</v>
      </c>
      <c r="C82" s="255" t="s">
        <v>420</v>
      </c>
      <c r="F82" s="3" t="s">
        <v>421</v>
      </c>
      <c r="I82" s="261">
        <f>I73</f>
        <v>1295767.3833313107</v>
      </c>
      <c r="J82" s="3"/>
      <c r="K82" s="3"/>
    </row>
    <row r="83" spans="1:12" ht="15.75">
      <c r="A83" s="16">
        <v>71</v>
      </c>
      <c r="C83" s="254" t="s">
        <v>394</v>
      </c>
      <c r="D83" s="254"/>
      <c r="E83" s="254"/>
      <c r="F83" s="254"/>
      <c r="G83" s="254"/>
      <c r="H83" s="265"/>
      <c r="I83" s="269">
        <f>SUM(I81:I82)</f>
        <v>-51756082.389740348</v>
      </c>
      <c r="J83" s="3"/>
      <c r="K83" s="3"/>
    </row>
    <row r="84" spans="1:12" ht="15.75">
      <c r="A84" s="16">
        <v>72</v>
      </c>
      <c r="C84" s="254"/>
      <c r="I84" s="265"/>
      <c r="J84" s="3"/>
      <c r="K84" s="3"/>
    </row>
    <row r="85" spans="1:12" ht="16.5" thickBot="1">
      <c r="A85" s="16">
        <v>73</v>
      </c>
      <c r="C85" s="254" t="s">
        <v>422</v>
      </c>
      <c r="F85" s="5" t="s">
        <v>423</v>
      </c>
      <c r="I85" s="270">
        <f>I83-I79</f>
        <v>-10423945.504632361</v>
      </c>
      <c r="J85" s="3"/>
      <c r="K85" s="3"/>
    </row>
    <row r="86" spans="1:12" ht="16.5" thickTop="1">
      <c r="A86" s="16">
        <v>74</v>
      </c>
      <c r="C86" s="254"/>
      <c r="I86" s="265"/>
      <c r="J86" s="3"/>
      <c r="K86" s="3"/>
    </row>
    <row r="87" spans="1:12">
      <c r="A87" s="16">
        <v>75</v>
      </c>
      <c r="I87" s="208"/>
      <c r="J87" s="3"/>
      <c r="K87" s="3"/>
    </row>
    <row r="88" spans="1:12">
      <c r="A88" s="16">
        <v>76</v>
      </c>
      <c r="C88" s="253" t="s">
        <v>424</v>
      </c>
      <c r="E88" s="3"/>
      <c r="F88" s="3"/>
      <c r="J88" s="3"/>
      <c r="K88" s="3"/>
    </row>
    <row r="89" spans="1:12">
      <c r="E89" s="3"/>
      <c r="F89" s="3"/>
      <c r="J89" s="3"/>
      <c r="K89" s="3"/>
    </row>
    <row r="90" spans="1:12">
      <c r="E90" s="3"/>
      <c r="F90" s="3"/>
      <c r="J90" s="3"/>
      <c r="K90" s="3"/>
      <c r="L90" s="271"/>
    </row>
    <row r="91" spans="1:12">
      <c r="E91" s="3"/>
      <c r="F91" s="3"/>
      <c r="J91" s="3"/>
      <c r="K91" s="3"/>
      <c r="L91" s="271"/>
    </row>
    <row r="92" spans="1:12">
      <c r="E92" s="3"/>
      <c r="F92" s="3"/>
      <c r="J92" s="3"/>
      <c r="K92" s="3"/>
      <c r="L92" s="272"/>
    </row>
    <row r="93" spans="1:12">
      <c r="E93" s="3"/>
      <c r="F93" s="3"/>
      <c r="J93" s="3"/>
      <c r="K93" s="3"/>
      <c r="L93" s="271"/>
    </row>
    <row r="94" spans="1:12">
      <c r="E94" s="3"/>
      <c r="F94" s="3"/>
      <c r="J94" s="3"/>
      <c r="K94" s="3"/>
    </row>
    <row r="95" spans="1:12">
      <c r="E95" s="3"/>
      <c r="F95" s="3"/>
      <c r="J95" s="3"/>
      <c r="K95" s="3"/>
    </row>
    <row r="96" spans="1:12">
      <c r="D96" s="5">
        <v>0</v>
      </c>
      <c r="E96" s="3"/>
      <c r="F96" s="3"/>
      <c r="J96" s="3"/>
      <c r="K96" s="3"/>
    </row>
    <row r="97" spans="5:11">
      <c r="E97" s="3"/>
      <c r="F97" s="3"/>
      <c r="J97" s="3"/>
      <c r="K97" s="3"/>
    </row>
    <row r="98" spans="5:11">
      <c r="E98" s="3"/>
      <c r="F98" s="3"/>
      <c r="J98" s="3"/>
      <c r="K98" s="3"/>
    </row>
    <row r="99" spans="5:11">
      <c r="E99" s="3"/>
      <c r="F99" s="3"/>
      <c r="J99" s="3"/>
      <c r="K99" s="3"/>
    </row>
    <row r="100" spans="5:11">
      <c r="E100" s="3"/>
      <c r="F100" s="3"/>
      <c r="J100" s="3"/>
      <c r="K100" s="3"/>
    </row>
    <row r="101" spans="5:11">
      <c r="E101" s="3"/>
      <c r="F101" s="3"/>
      <c r="J101" s="3"/>
      <c r="K101" s="3"/>
    </row>
    <row r="102" spans="5:11">
      <c r="E102" s="3"/>
      <c r="F102" s="3"/>
      <c r="J102" s="3"/>
      <c r="K102" s="3"/>
    </row>
    <row r="103" spans="5:11">
      <c r="E103" s="3"/>
      <c r="F103" s="3"/>
      <c r="J103" s="3"/>
      <c r="K103" s="3"/>
    </row>
    <row r="104" spans="5:11">
      <c r="E104" s="3"/>
      <c r="F104" s="3"/>
      <c r="J104" s="3"/>
      <c r="K104" s="3"/>
    </row>
    <row r="105" spans="5:11">
      <c r="E105" s="3"/>
      <c r="F105" s="3"/>
      <c r="J105" s="3"/>
      <c r="K105" s="3"/>
    </row>
    <row r="106" spans="5:11">
      <c r="J106" s="3"/>
      <c r="K106" s="3"/>
    </row>
    <row r="107" spans="5:11">
      <c r="J107" s="3"/>
      <c r="K107" s="3"/>
    </row>
    <row r="108" spans="5:11">
      <c r="J108" s="3"/>
      <c r="K108" s="3"/>
    </row>
    <row r="109" spans="5:11">
      <c r="J109" s="3"/>
      <c r="K109" s="3"/>
    </row>
    <row r="110" spans="5:11">
      <c r="J110" s="3"/>
      <c r="K110" s="3"/>
    </row>
    <row r="111" spans="5:11">
      <c r="J111" s="3"/>
      <c r="K111" s="3"/>
    </row>
    <row r="112" spans="5:11">
      <c r="J112" s="3"/>
      <c r="K112" s="3"/>
    </row>
    <row r="113" spans="10:11">
      <c r="J113" s="3"/>
      <c r="K113" s="3"/>
    </row>
    <row r="114" spans="10:11">
      <c r="J114" s="3"/>
      <c r="K114" s="3"/>
    </row>
    <row r="115" spans="10:11">
      <c r="J115" s="3"/>
      <c r="K115" s="3"/>
    </row>
    <row r="116" spans="10:11">
      <c r="J116" s="3"/>
      <c r="K116" s="3"/>
    </row>
    <row r="117" spans="10:11">
      <c r="J117" s="3"/>
      <c r="K117" s="3"/>
    </row>
    <row r="118" spans="10:11">
      <c r="J118" s="3"/>
      <c r="K118" s="3"/>
    </row>
    <row r="119" spans="10:11">
      <c r="J119" s="3"/>
      <c r="K119" s="3"/>
    </row>
    <row r="120" spans="10:11">
      <c r="J120" s="3"/>
      <c r="K120" s="3"/>
    </row>
    <row r="121" spans="10:11">
      <c r="J121" s="3"/>
      <c r="K121" s="3"/>
    </row>
    <row r="122" spans="10:11">
      <c r="J122" s="3"/>
      <c r="K122" s="3"/>
    </row>
    <row r="123" spans="10:11">
      <c r="J123" s="3"/>
      <c r="K123" s="3"/>
    </row>
    <row r="124" spans="10:11">
      <c r="J124" s="3"/>
      <c r="K124" s="3"/>
    </row>
    <row r="125" spans="10:11">
      <c r="J125" s="3"/>
      <c r="K125" s="3"/>
    </row>
    <row r="126" spans="10:11">
      <c r="J126" s="3"/>
      <c r="K126" s="3"/>
    </row>
    <row r="127" spans="10:11">
      <c r="J127" s="3"/>
      <c r="K127" s="3"/>
    </row>
    <row r="128" spans="10:11">
      <c r="J128" s="3"/>
      <c r="K128" s="3"/>
    </row>
    <row r="129" spans="10:11">
      <c r="J129" s="3"/>
      <c r="K129" s="3"/>
    </row>
    <row r="130" spans="10:11">
      <c r="J130" s="3"/>
      <c r="K130" s="3"/>
    </row>
    <row r="131" spans="10:11">
      <c r="J131" s="3"/>
      <c r="K131" s="3"/>
    </row>
    <row r="132" spans="10:11">
      <c r="J132" s="3"/>
      <c r="K132" s="3"/>
    </row>
    <row r="133" spans="10:11">
      <c r="J133" s="3"/>
      <c r="K133" s="3"/>
    </row>
    <row r="134" spans="10:11">
      <c r="J134" s="3"/>
      <c r="K134" s="3"/>
    </row>
    <row r="135" spans="10:11">
      <c r="J135" s="3"/>
      <c r="K135" s="3"/>
    </row>
    <row r="136" spans="10:11">
      <c r="J136" s="3"/>
      <c r="K136" s="3"/>
    </row>
    <row r="137" spans="10:11">
      <c r="J137" s="3"/>
      <c r="K137" s="3"/>
    </row>
    <row r="138" spans="10:11">
      <c r="J138" s="3"/>
      <c r="K138" s="3"/>
    </row>
    <row r="139" spans="10:11">
      <c r="J139" s="3"/>
      <c r="K139" s="3"/>
    </row>
    <row r="140" spans="10:11">
      <c r="J140" s="3"/>
      <c r="K140" s="3"/>
    </row>
  </sheetData>
  <mergeCells count="4">
    <mergeCell ref="A1:L1"/>
    <mergeCell ref="A2:L2"/>
    <mergeCell ref="A3:L3"/>
    <mergeCell ref="A4:L4"/>
  </mergeCells>
  <printOptions horizontalCentered="1"/>
  <pageMargins left="0.75" right="0.75" top="0.6" bottom="0.5" header="0.25" footer="0.17"/>
  <pageSetup scale="59" fitToHeight="2" orientation="landscape" verticalDpi="300" r:id="rId1"/>
  <headerFooter alignWithMargins="0">
    <oddHeader>&amp;RCASE NO. 2018-00281
FR 16(8)(b)
ATTACHMENT 1</oddHeader>
    <oddFooter>&amp;RSchedule &amp;A
Page &amp;P of &amp;N</oddFooter>
  </headerFooter>
  <rowBreaks count="1" manualBreakCount="1">
    <brk id="54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5" customWidth="1"/>
    <col min="2" max="2" width="6.44140625" style="5" customWidth="1"/>
    <col min="3" max="3" width="49.33203125" style="5" bestFit="1" customWidth="1"/>
    <col min="4" max="4" width="11.5546875" style="5" bestFit="1" customWidth="1"/>
    <col min="5" max="5" width="11.77734375" style="3" bestFit="1" customWidth="1"/>
    <col min="6" max="6" width="11.77734375" style="3" customWidth="1"/>
    <col min="7" max="7" width="11.88671875" style="5" bestFit="1" customWidth="1"/>
    <col min="8" max="8" width="4.33203125" style="49" customWidth="1"/>
    <col min="9" max="9" width="11.5546875" style="5" bestFit="1" customWidth="1"/>
    <col min="10" max="11" width="11.88671875" style="3" customWidth="1"/>
    <col min="12" max="12" width="14.77734375" style="5" customWidth="1"/>
    <col min="13" max="16384" width="8.44140625" style="5"/>
  </cols>
  <sheetData>
    <row r="1" spans="1:12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>
      <c r="A3" s="333" t="s">
        <v>22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>
      <c r="A4" s="333" t="str">
        <f>'B.1 B'!A4</f>
        <v>as of December 31, 2018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>
      <c r="A5" s="11"/>
      <c r="B5" s="10"/>
      <c r="C5" s="10"/>
      <c r="D5" s="10"/>
      <c r="G5" s="10"/>
      <c r="H5" s="216"/>
      <c r="I5" s="10"/>
    </row>
    <row r="6" spans="1:12">
      <c r="A6" s="217" t="s">
        <v>367</v>
      </c>
      <c r="B6" s="217"/>
      <c r="C6" s="208"/>
      <c r="L6" s="5" t="s">
        <v>425</v>
      </c>
    </row>
    <row r="7" spans="1:12">
      <c r="A7" s="217" t="s">
        <v>369</v>
      </c>
      <c r="B7" s="208"/>
      <c r="C7" s="217"/>
      <c r="L7" s="5" t="s">
        <v>426</v>
      </c>
    </row>
    <row r="8" spans="1:12">
      <c r="A8" s="12" t="s">
        <v>28</v>
      </c>
      <c r="B8" s="13"/>
      <c r="C8" s="13"/>
      <c r="D8" s="13"/>
      <c r="E8" s="273"/>
      <c r="F8" s="273"/>
      <c r="G8" s="14"/>
      <c r="I8" s="13"/>
      <c r="J8" s="273"/>
      <c r="K8" s="229"/>
      <c r="L8" s="14" t="s">
        <v>73</v>
      </c>
    </row>
    <row r="9" spans="1:12">
      <c r="A9" s="274"/>
      <c r="D9" s="275"/>
      <c r="E9" s="219" t="s">
        <v>74</v>
      </c>
      <c r="F9" s="16" t="s">
        <v>75</v>
      </c>
      <c r="G9" s="223" t="s">
        <v>358</v>
      </c>
      <c r="H9" s="65"/>
      <c r="I9" s="276"/>
      <c r="J9" s="219" t="s">
        <v>74</v>
      </c>
      <c r="K9" s="16" t="s">
        <v>75</v>
      </c>
      <c r="L9" s="225"/>
    </row>
    <row r="10" spans="1:12">
      <c r="A10" s="226" t="s">
        <v>32</v>
      </c>
      <c r="B10" s="16"/>
      <c r="D10" s="227" t="s">
        <v>375</v>
      </c>
      <c r="E10" s="16" t="s">
        <v>80</v>
      </c>
      <c r="F10" s="65" t="s">
        <v>81</v>
      </c>
      <c r="G10" s="228" t="s">
        <v>372</v>
      </c>
      <c r="H10" s="65"/>
      <c r="I10" s="226" t="s">
        <v>373</v>
      </c>
      <c r="J10" s="16" t="s">
        <v>80</v>
      </c>
      <c r="K10" s="65" t="s">
        <v>81</v>
      </c>
      <c r="L10" s="68" t="s">
        <v>82</v>
      </c>
    </row>
    <row r="11" spans="1:12">
      <c r="A11" s="277" t="s">
        <v>34</v>
      </c>
      <c r="B11" s="21"/>
      <c r="C11" s="273" t="s">
        <v>374</v>
      </c>
      <c r="D11" s="230"/>
      <c r="E11" s="71" t="s">
        <v>87</v>
      </c>
      <c r="F11" s="71" t="s">
        <v>87</v>
      </c>
      <c r="G11" s="278" t="s">
        <v>85</v>
      </c>
      <c r="H11" s="65"/>
      <c r="I11" s="177" t="s">
        <v>89</v>
      </c>
      <c r="J11" s="71" t="s">
        <v>87</v>
      </c>
      <c r="K11" s="71" t="s">
        <v>87</v>
      </c>
      <c r="L11" s="279" t="s">
        <v>88</v>
      </c>
    </row>
    <row r="12" spans="1:12" ht="15.75">
      <c r="B12" s="233" t="s">
        <v>376</v>
      </c>
      <c r="G12" s="4"/>
    </row>
    <row r="13" spans="1:12">
      <c r="A13" s="16">
        <v>1</v>
      </c>
      <c r="B13" s="280">
        <v>15560</v>
      </c>
      <c r="C13" s="8" t="s">
        <v>427</v>
      </c>
      <c r="D13" s="281">
        <f>'WP B.6 B'!P13</f>
        <v>-747234.09333333327</v>
      </c>
      <c r="E13" s="282">
        <v>1</v>
      </c>
      <c r="F13" s="282">
        <f>E13</f>
        <v>1</v>
      </c>
      <c r="G13" s="281">
        <f>D13*E13*F13</f>
        <v>-747234.09333333327</v>
      </c>
      <c r="H13" s="26"/>
      <c r="I13" s="283">
        <f>'WP B.6 B'!Q13</f>
        <v>-750998.98615384637</v>
      </c>
      <c r="J13" s="248">
        <f>E13</f>
        <v>1</v>
      </c>
      <c r="K13" s="248">
        <f>F13</f>
        <v>1</v>
      </c>
      <c r="L13" s="281">
        <f>I13*J13*K13</f>
        <v>-750998.98615384637</v>
      </c>
    </row>
    <row r="14" spans="1:12">
      <c r="A14" s="3">
        <f>A13+1</f>
        <v>2</v>
      </c>
      <c r="B14" s="284"/>
      <c r="D14" s="26"/>
      <c r="E14" s="285"/>
      <c r="F14" s="285"/>
      <c r="G14" s="26"/>
      <c r="H14" s="26"/>
      <c r="I14" s="215"/>
      <c r="J14" s="285"/>
      <c r="K14" s="285"/>
      <c r="L14" s="215"/>
    </row>
    <row r="15" spans="1:12" ht="15.75">
      <c r="A15" s="3">
        <f t="shared" ref="A15:A24" si="0">A14+1</f>
        <v>3</v>
      </c>
      <c r="B15" s="233" t="s">
        <v>381</v>
      </c>
      <c r="D15" s="208"/>
      <c r="E15" s="219"/>
      <c r="F15" s="219"/>
      <c r="G15" s="49"/>
      <c r="I15" s="208"/>
      <c r="J15" s="219"/>
      <c r="K15" s="219"/>
      <c r="L15" s="208"/>
    </row>
    <row r="16" spans="1:12">
      <c r="A16" s="3">
        <f t="shared" si="0"/>
        <v>4</v>
      </c>
      <c r="B16" s="280">
        <v>15560</v>
      </c>
      <c r="C16" s="8" t="s">
        <v>427</v>
      </c>
      <c r="D16" s="286">
        <f>'WP B.6 B'!P16</f>
        <v>0</v>
      </c>
      <c r="E16" s="287">
        <v>0.104</v>
      </c>
      <c r="F16" s="287">
        <v>0.49780000000000002</v>
      </c>
      <c r="G16" s="286">
        <f>D16*E16*F16</f>
        <v>0</v>
      </c>
      <c r="H16" s="26"/>
      <c r="I16" s="128">
        <f>'WP B.6 B'!Q16</f>
        <v>0</v>
      </c>
      <c r="J16" s="131">
        <f>E16</f>
        <v>0.104</v>
      </c>
      <c r="K16" s="131">
        <f>F16</f>
        <v>0.49780000000000002</v>
      </c>
      <c r="L16" s="286">
        <f>I16*J16*K16</f>
        <v>0</v>
      </c>
    </row>
    <row r="17" spans="1:12">
      <c r="A17" s="3">
        <f t="shared" si="0"/>
        <v>5</v>
      </c>
      <c r="B17" s="236"/>
      <c r="C17" s="8"/>
      <c r="D17" s="26"/>
      <c r="E17" s="285"/>
      <c r="F17" s="285"/>
      <c r="G17" s="26"/>
      <c r="H17" s="26"/>
      <c r="I17" s="49"/>
      <c r="J17" s="50"/>
      <c r="K17" s="50"/>
      <c r="L17" s="26"/>
    </row>
    <row r="18" spans="1:12" ht="15.75">
      <c r="A18" s="3">
        <f t="shared" si="0"/>
        <v>6</v>
      </c>
      <c r="B18" s="233" t="s">
        <v>384</v>
      </c>
      <c r="D18" s="208"/>
      <c r="E18" s="219"/>
      <c r="F18" s="219"/>
      <c r="G18" s="49"/>
      <c r="I18" s="208"/>
      <c r="J18" s="219"/>
      <c r="K18" s="219"/>
      <c r="L18" s="208"/>
    </row>
    <row r="19" spans="1:12">
      <c r="A19" s="3">
        <f t="shared" si="0"/>
        <v>7</v>
      </c>
      <c r="B19" s="280">
        <v>15560</v>
      </c>
      <c r="C19" s="8" t="s">
        <v>427</v>
      </c>
      <c r="D19" s="286">
        <f>'WP B.6 B'!P19</f>
        <v>0</v>
      </c>
      <c r="E19" s="287">
        <v>0.1095</v>
      </c>
      <c r="F19" s="287">
        <v>0.51517972406888612</v>
      </c>
      <c r="G19" s="286">
        <f>D19*E19*F19</f>
        <v>0</v>
      </c>
      <c r="H19" s="26"/>
      <c r="I19" s="128">
        <f>'WP B.6 B'!Q19</f>
        <v>0</v>
      </c>
      <c r="J19" s="131">
        <f>E19</f>
        <v>0.1095</v>
      </c>
      <c r="K19" s="131">
        <f>F19</f>
        <v>0.51517972406888612</v>
      </c>
      <c r="L19" s="286">
        <f>I19*J19*K19</f>
        <v>0</v>
      </c>
    </row>
    <row r="20" spans="1:12">
      <c r="A20" s="3">
        <f t="shared" si="0"/>
        <v>8</v>
      </c>
      <c r="B20" s="236"/>
      <c r="C20" s="8"/>
      <c r="D20" s="26"/>
      <c r="E20" s="285"/>
      <c r="F20" s="285"/>
      <c r="G20" s="26"/>
      <c r="H20" s="26"/>
      <c r="I20" s="49"/>
      <c r="J20" s="50"/>
      <c r="K20" s="50"/>
      <c r="L20" s="26"/>
    </row>
    <row r="21" spans="1:12" ht="15.75">
      <c r="A21" s="3">
        <f t="shared" si="0"/>
        <v>9</v>
      </c>
      <c r="B21" s="233" t="s">
        <v>386</v>
      </c>
      <c r="D21" s="208"/>
      <c r="E21" s="219"/>
      <c r="F21" s="219"/>
      <c r="G21" s="49"/>
      <c r="I21" s="208"/>
      <c r="J21" s="219"/>
      <c r="K21" s="219"/>
      <c r="L21" s="208"/>
    </row>
    <row r="22" spans="1:12">
      <c r="A22" s="3">
        <f t="shared" si="0"/>
        <v>10</v>
      </c>
      <c r="B22" s="280">
        <v>15560</v>
      </c>
      <c r="C22" s="8" t="s">
        <v>427</v>
      </c>
      <c r="D22" s="286">
        <f>'WP B.6 B'!P22</f>
        <v>0</v>
      </c>
      <c r="E22" s="282">
        <v>1</v>
      </c>
      <c r="F22" s="287">
        <v>0.49780000000000002</v>
      </c>
      <c r="G22" s="286">
        <f>D22*E22*F22</f>
        <v>0</v>
      </c>
      <c r="H22" s="26"/>
      <c r="I22" s="128">
        <f>'WP B.6 B'!Q22</f>
        <v>0</v>
      </c>
      <c r="J22" s="288">
        <f>$E$22</f>
        <v>1</v>
      </c>
      <c r="K22" s="289">
        <f>$F$22</f>
        <v>0.49780000000000002</v>
      </c>
      <c r="L22" s="286">
        <f>I22*J22*K22</f>
        <v>0</v>
      </c>
    </row>
    <row r="23" spans="1:12">
      <c r="A23" s="3">
        <f t="shared" si="0"/>
        <v>11</v>
      </c>
      <c r="B23" s="284"/>
      <c r="D23" s="26"/>
      <c r="E23" s="285"/>
      <c r="F23" s="285"/>
      <c r="G23" s="26"/>
      <c r="H23" s="26"/>
      <c r="I23" s="26"/>
      <c r="J23" s="290"/>
      <c r="K23" s="290"/>
      <c r="L23" s="26"/>
    </row>
    <row r="24" spans="1:12" ht="15.75" thickBot="1">
      <c r="A24" s="3">
        <f t="shared" si="0"/>
        <v>12</v>
      </c>
      <c r="C24" s="159" t="s">
        <v>428</v>
      </c>
      <c r="D24" s="291">
        <f>D22+D19+D16+D13</f>
        <v>-747234.09333333327</v>
      </c>
      <c r="E24" s="219"/>
      <c r="F24" s="219"/>
      <c r="G24" s="291">
        <f>G22+G19+G16+G13</f>
        <v>-747234.09333333327</v>
      </c>
      <c r="I24" s="291">
        <f>I22+I19+I16+I13</f>
        <v>-750998.98615384637</v>
      </c>
      <c r="J24" s="219"/>
      <c r="K24" s="219"/>
      <c r="L24" s="291">
        <f>L22+L19+L16+L13</f>
        <v>-750998.98615384637</v>
      </c>
    </row>
    <row r="25" spans="1:12" ht="15.75" thickTop="1">
      <c r="A25" s="16"/>
      <c r="D25" s="208"/>
      <c r="E25" s="219"/>
      <c r="F25" s="219"/>
      <c r="G25" s="208"/>
      <c r="I25" s="208"/>
      <c r="J25" s="219"/>
      <c r="K25" s="219"/>
      <c r="L25" s="208"/>
    </row>
    <row r="26" spans="1:12">
      <c r="A26" s="3"/>
      <c r="B26" s="208"/>
      <c r="C26" s="29"/>
      <c r="D26" s="208"/>
      <c r="E26" s="219"/>
      <c r="F26" s="219"/>
      <c r="G26" s="208"/>
      <c r="I26" s="208"/>
      <c r="J26" s="219"/>
      <c r="K26" s="219"/>
      <c r="L26" s="208"/>
    </row>
    <row r="27" spans="1:12">
      <c r="A27" s="208"/>
      <c r="B27" s="208"/>
      <c r="D27" s="208"/>
      <c r="E27" s="219"/>
      <c r="F27" s="219"/>
      <c r="G27" s="208"/>
      <c r="I27" s="208"/>
      <c r="J27" s="219"/>
      <c r="K27" s="219"/>
      <c r="L27" s="208"/>
    </row>
    <row r="28" spans="1:12">
      <c r="A28" s="208"/>
      <c r="B28" s="208"/>
      <c r="C28" s="205"/>
    </row>
    <row r="29" spans="1:12">
      <c r="A29" s="208"/>
      <c r="B29" s="208"/>
    </row>
    <row r="30" spans="1:12">
      <c r="A30" s="208"/>
      <c r="B30" s="208"/>
    </row>
    <row r="31" spans="1:12">
      <c r="A31" s="208"/>
      <c r="B31" s="208"/>
    </row>
    <row r="32" spans="1:12">
      <c r="A32" s="208"/>
      <c r="B32" s="208"/>
    </row>
    <row r="33" spans="1:2">
      <c r="A33" s="208"/>
      <c r="B33" s="208"/>
    </row>
    <row r="34" spans="1:2">
      <c r="A34" s="208"/>
      <c r="B34" s="208"/>
    </row>
    <row r="35" spans="1:2">
      <c r="A35" s="208"/>
      <c r="B35" s="208"/>
    </row>
    <row r="36" spans="1:2">
      <c r="A36" s="208"/>
      <c r="B36" s="208"/>
    </row>
    <row r="37" spans="1:2">
      <c r="A37" s="208"/>
      <c r="B37" s="208"/>
    </row>
    <row r="38" spans="1:2">
      <c r="A38" s="208"/>
      <c r="B38" s="208"/>
    </row>
    <row r="39" spans="1:2">
      <c r="A39" s="208"/>
      <c r="B39" s="208"/>
    </row>
    <row r="40" spans="1:2">
      <c r="A40" s="208"/>
      <c r="B40" s="208"/>
    </row>
    <row r="41" spans="1:2">
      <c r="A41" s="208"/>
      <c r="B41" s="208"/>
    </row>
    <row r="42" spans="1:2">
      <c r="A42" s="208"/>
      <c r="B42" s="208"/>
    </row>
    <row r="43" spans="1:2">
      <c r="A43" s="208"/>
      <c r="B43" s="208"/>
    </row>
    <row r="44" spans="1:2">
      <c r="A44" s="208"/>
      <c r="B44" s="208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25" footer="0.17"/>
  <pageSetup scale="62" orientation="landscape" verticalDpi="300" r:id="rId1"/>
  <headerFooter alignWithMargins="0">
    <oddHeader>&amp;R&amp;10CASE NO. 2018-00281
FR 16(8)(b)
ATTACHMENT 1</oddHeader>
    <oddFooter>&amp;RSchedule &amp;A
Page &amp;P of &amp;N</oddFooter>
  </headerFooter>
  <rowBreaks count="1" manualBreakCount="1">
    <brk id="17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5" customWidth="1"/>
    <col min="2" max="2" width="7" style="5" customWidth="1"/>
    <col min="3" max="3" width="49.33203125" style="5" bestFit="1" customWidth="1"/>
    <col min="4" max="4" width="11.5546875" style="5" bestFit="1" customWidth="1"/>
    <col min="5" max="5" width="11.77734375" style="5" bestFit="1" customWidth="1"/>
    <col min="6" max="6" width="11.77734375" style="5" customWidth="1"/>
    <col min="7" max="7" width="11.88671875" style="5" bestFit="1" customWidth="1"/>
    <col min="8" max="8" width="4.33203125" style="49" customWidth="1"/>
    <col min="9" max="9" width="11.5546875" style="5" bestFit="1" customWidth="1"/>
    <col min="10" max="11" width="11.88671875" style="5" customWidth="1"/>
    <col min="12" max="12" width="14.77734375" style="5" customWidth="1"/>
    <col min="13" max="16384" width="8.44140625" style="5"/>
  </cols>
  <sheetData>
    <row r="1" spans="1:12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>
      <c r="A3" s="333" t="s">
        <v>22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>
      <c r="A4" s="333" t="str">
        <f>'B.1 F '!A4</f>
        <v>as of March 31, 2020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>
      <c r="A5" s="11"/>
      <c r="B5" s="10"/>
      <c r="C5" s="10"/>
      <c r="D5" s="10"/>
      <c r="E5" s="10"/>
      <c r="F5" s="10"/>
      <c r="G5" s="10"/>
      <c r="H5" s="216"/>
      <c r="I5" s="10"/>
      <c r="J5" s="10"/>
      <c r="K5" s="10"/>
    </row>
    <row r="6" spans="1:12">
      <c r="A6" s="217" t="s">
        <v>390</v>
      </c>
      <c r="B6" s="217"/>
      <c r="C6" s="208"/>
      <c r="L6" s="5" t="s">
        <v>425</v>
      </c>
    </row>
    <row r="7" spans="1:12">
      <c r="A7" s="217" t="s">
        <v>369</v>
      </c>
      <c r="B7" s="208"/>
      <c r="C7" s="217"/>
      <c r="L7" s="5" t="s">
        <v>429</v>
      </c>
    </row>
    <row r="8" spans="1:12">
      <c r="A8" s="12" t="s">
        <v>28</v>
      </c>
      <c r="B8" s="13"/>
      <c r="C8" s="13"/>
      <c r="D8" s="13"/>
      <c r="E8" s="13"/>
      <c r="F8" s="13"/>
      <c r="G8" s="14"/>
      <c r="I8" s="13"/>
      <c r="J8" s="13"/>
      <c r="K8" s="14"/>
      <c r="L8" s="14" t="s">
        <v>73</v>
      </c>
    </row>
    <row r="9" spans="1:12">
      <c r="A9" s="274"/>
      <c r="D9" s="275"/>
      <c r="E9" s="219" t="s">
        <v>74</v>
      </c>
      <c r="F9" s="16" t="s">
        <v>75</v>
      </c>
      <c r="G9" s="223" t="s">
        <v>358</v>
      </c>
      <c r="H9" s="65"/>
      <c r="I9" s="276"/>
      <c r="J9" s="219" t="s">
        <v>74</v>
      </c>
      <c r="K9" s="16" t="s">
        <v>75</v>
      </c>
      <c r="L9" s="225"/>
    </row>
    <row r="10" spans="1:12">
      <c r="A10" s="226" t="s">
        <v>32</v>
      </c>
      <c r="B10" s="16"/>
      <c r="D10" s="227" t="s">
        <v>375</v>
      </c>
      <c r="E10" s="16" t="s">
        <v>80</v>
      </c>
      <c r="F10" s="65" t="s">
        <v>81</v>
      </c>
      <c r="G10" s="228" t="s">
        <v>372</v>
      </c>
      <c r="H10" s="65"/>
      <c r="I10" s="226" t="s">
        <v>373</v>
      </c>
      <c r="J10" s="16" t="s">
        <v>80</v>
      </c>
      <c r="K10" s="65" t="s">
        <v>81</v>
      </c>
      <c r="L10" s="68" t="s">
        <v>82</v>
      </c>
    </row>
    <row r="11" spans="1:12">
      <c r="A11" s="277" t="s">
        <v>34</v>
      </c>
      <c r="B11" s="21"/>
      <c r="C11" s="273" t="s">
        <v>374</v>
      </c>
      <c r="D11" s="230"/>
      <c r="E11" s="71" t="s">
        <v>87</v>
      </c>
      <c r="F11" s="71" t="s">
        <v>87</v>
      </c>
      <c r="G11" s="278" t="s">
        <v>85</v>
      </c>
      <c r="H11" s="65"/>
      <c r="I11" s="177" t="s">
        <v>89</v>
      </c>
      <c r="J11" s="71" t="s">
        <v>87</v>
      </c>
      <c r="K11" s="71" t="s">
        <v>87</v>
      </c>
      <c r="L11" s="279" t="s">
        <v>88</v>
      </c>
    </row>
    <row r="12" spans="1:12" ht="15.75">
      <c r="B12" s="233" t="s">
        <v>376</v>
      </c>
      <c r="G12" s="4"/>
    </row>
    <row r="13" spans="1:12">
      <c r="A13" s="16">
        <v>1</v>
      </c>
      <c r="B13" s="280">
        <v>15560</v>
      </c>
      <c r="C13" s="8" t="s">
        <v>427</v>
      </c>
      <c r="D13" s="281">
        <f>'WP B.6 F'!P13</f>
        <v>-747234.09333333327</v>
      </c>
      <c r="E13" s="282">
        <v>1</v>
      </c>
      <c r="F13" s="282">
        <f>E13</f>
        <v>1</v>
      </c>
      <c r="G13" s="281">
        <f>D13*E13*F13</f>
        <v>-747234.09333333327</v>
      </c>
      <c r="H13" s="26"/>
      <c r="I13" s="283">
        <f>'WP B.6 F'!Q13</f>
        <v>-747234.0933333335</v>
      </c>
      <c r="J13" s="248">
        <f>E13</f>
        <v>1</v>
      </c>
      <c r="K13" s="248">
        <f>F13</f>
        <v>1</v>
      </c>
      <c r="L13" s="281">
        <f>I13*J13*K13</f>
        <v>-747234.0933333335</v>
      </c>
    </row>
    <row r="14" spans="1:12">
      <c r="A14" s="3">
        <f>A13+1</f>
        <v>2</v>
      </c>
      <c r="B14" s="284"/>
      <c r="D14" s="26"/>
      <c r="E14" s="285"/>
      <c r="F14" s="285"/>
      <c r="G14" s="26"/>
      <c r="H14" s="26"/>
      <c r="I14" s="215"/>
      <c r="J14" s="285"/>
      <c r="K14" s="285"/>
      <c r="L14" s="215"/>
    </row>
    <row r="15" spans="1:12" ht="15.75">
      <c r="A15" s="3">
        <f t="shared" ref="A15:A24" si="0">A14+1</f>
        <v>3</v>
      </c>
      <c r="B15" s="233" t="s">
        <v>381</v>
      </c>
      <c r="D15" s="208"/>
      <c r="E15" s="219"/>
      <c r="F15" s="219"/>
      <c r="G15" s="49"/>
      <c r="I15" s="292"/>
      <c r="J15" s="219"/>
      <c r="K15" s="219"/>
      <c r="L15" s="208"/>
    </row>
    <row r="16" spans="1:12">
      <c r="A16" s="3">
        <f t="shared" si="0"/>
        <v>4</v>
      </c>
      <c r="B16" s="280">
        <v>15560</v>
      </c>
      <c r="C16" s="8" t="s">
        <v>427</v>
      </c>
      <c r="D16" s="286">
        <f>'WP B.6 F'!P16</f>
        <v>0</v>
      </c>
      <c r="E16" s="287">
        <v>0.104</v>
      </c>
      <c r="F16" s="287">
        <v>0.49780000000000002</v>
      </c>
      <c r="G16" s="286">
        <f>D16*E16*F16</f>
        <v>0</v>
      </c>
      <c r="H16" s="26"/>
      <c r="I16" s="128">
        <f>'WP B.6 F'!Q16</f>
        <v>0</v>
      </c>
      <c r="J16" s="131">
        <f>E16</f>
        <v>0.104</v>
      </c>
      <c r="K16" s="131">
        <f>F16</f>
        <v>0.49780000000000002</v>
      </c>
      <c r="L16" s="286">
        <f>I16*J16*K16</f>
        <v>0</v>
      </c>
    </row>
    <row r="17" spans="1:12">
      <c r="A17" s="3">
        <f t="shared" si="0"/>
        <v>5</v>
      </c>
      <c r="B17" s="236"/>
      <c r="C17" s="8"/>
      <c r="D17" s="26"/>
      <c r="E17" s="285"/>
      <c r="F17" s="285"/>
      <c r="G17" s="26"/>
      <c r="H17" s="26"/>
      <c r="I17" s="49"/>
      <c r="J17" s="50"/>
      <c r="K17" s="50"/>
      <c r="L17" s="26"/>
    </row>
    <row r="18" spans="1:12" ht="15.75">
      <c r="A18" s="3">
        <f t="shared" si="0"/>
        <v>6</v>
      </c>
      <c r="B18" s="233" t="s">
        <v>384</v>
      </c>
      <c r="D18" s="208"/>
      <c r="E18" s="219"/>
      <c r="F18" s="219"/>
      <c r="G18" s="128"/>
      <c r="I18" s="208"/>
      <c r="J18" s="219"/>
      <c r="K18" s="219"/>
      <c r="L18" s="208"/>
    </row>
    <row r="19" spans="1:12">
      <c r="A19" s="3">
        <f t="shared" si="0"/>
        <v>7</v>
      </c>
      <c r="B19" s="280">
        <v>15560</v>
      </c>
      <c r="C19" s="8" t="s">
        <v>427</v>
      </c>
      <c r="D19" s="286">
        <f>'WP B.6 F'!P19</f>
        <v>0</v>
      </c>
      <c r="E19" s="287">
        <v>0.1095</v>
      </c>
      <c r="F19" s="287">
        <v>0.51517972406888612</v>
      </c>
      <c r="G19" s="286">
        <f>D19*E19*F19</f>
        <v>0</v>
      </c>
      <c r="H19" s="26"/>
      <c r="I19" s="128">
        <f>'WP B.6 F'!Q19</f>
        <v>0</v>
      </c>
      <c r="J19" s="131">
        <f>E19</f>
        <v>0.1095</v>
      </c>
      <c r="K19" s="131">
        <f>F19</f>
        <v>0.51517972406888612</v>
      </c>
      <c r="L19" s="286">
        <f>I19*J19*K19</f>
        <v>0</v>
      </c>
    </row>
    <row r="20" spans="1:12">
      <c r="A20" s="3">
        <f t="shared" si="0"/>
        <v>8</v>
      </c>
      <c r="B20" s="236"/>
      <c r="C20" s="8"/>
      <c r="D20" s="26"/>
      <c r="E20" s="285"/>
      <c r="F20" s="285"/>
      <c r="G20" s="26"/>
      <c r="H20" s="26"/>
      <c r="I20" s="49"/>
      <c r="J20" s="50"/>
      <c r="K20" s="50"/>
      <c r="L20" s="26"/>
    </row>
    <row r="21" spans="1:12" ht="15.75">
      <c r="A21" s="3">
        <f t="shared" si="0"/>
        <v>9</v>
      </c>
      <c r="B21" s="233" t="s">
        <v>386</v>
      </c>
      <c r="D21" s="208"/>
      <c r="E21" s="219"/>
      <c r="F21" s="219"/>
      <c r="G21" s="49"/>
      <c r="I21" s="208"/>
      <c r="J21" s="219"/>
      <c r="K21" s="219"/>
      <c r="L21" s="208"/>
    </row>
    <row r="22" spans="1:12">
      <c r="A22" s="3">
        <f t="shared" si="0"/>
        <v>10</v>
      </c>
      <c r="B22" s="280">
        <v>15560</v>
      </c>
      <c r="C22" s="8" t="s">
        <v>427</v>
      </c>
      <c r="D22" s="26">
        <f>'WP B.6 F'!P22</f>
        <v>0</v>
      </c>
      <c r="E22" s="282">
        <v>1</v>
      </c>
      <c r="F22" s="287">
        <v>0.49780000000000002</v>
      </c>
      <c r="G22" s="26">
        <f>D22*$E$22*F22</f>
        <v>0</v>
      </c>
      <c r="H22" s="26"/>
      <c r="I22" s="49">
        <f>'WP B.6 F'!Q22</f>
        <v>0</v>
      </c>
      <c r="J22" s="288">
        <f>$E$22</f>
        <v>1</v>
      </c>
      <c r="K22" s="289">
        <f>$F$22</f>
        <v>0.49780000000000002</v>
      </c>
      <c r="L22" s="26">
        <f>I22*J22*K22</f>
        <v>0</v>
      </c>
    </row>
    <row r="23" spans="1:12">
      <c r="A23" s="3">
        <f t="shared" si="0"/>
        <v>11</v>
      </c>
      <c r="B23" s="284"/>
      <c r="D23" s="26"/>
      <c r="E23" s="215"/>
      <c r="F23" s="215"/>
      <c r="G23" s="26"/>
      <c r="H23" s="26"/>
      <c r="I23" s="26"/>
      <c r="J23" s="26"/>
      <c r="K23" s="26"/>
      <c r="L23" s="26"/>
    </row>
    <row r="24" spans="1:12" ht="15.75" thickBot="1">
      <c r="A24" s="3">
        <f t="shared" si="0"/>
        <v>12</v>
      </c>
      <c r="C24" s="8" t="s">
        <v>428</v>
      </c>
      <c r="D24" s="291">
        <f>D22+D19+D16+D13</f>
        <v>-747234.09333333327</v>
      </c>
      <c r="E24" s="208"/>
      <c r="F24" s="208"/>
      <c r="G24" s="291">
        <f>G22+G19+G16+G13</f>
        <v>-747234.09333333327</v>
      </c>
      <c r="I24" s="291">
        <f>I22+I19+I16+I13</f>
        <v>-747234.0933333335</v>
      </c>
      <c r="J24" s="208"/>
      <c r="K24" s="208"/>
      <c r="L24" s="291">
        <f>L22+L19+L16+L13</f>
        <v>-747234.0933333335</v>
      </c>
    </row>
    <row r="25" spans="1:12" ht="15.75" thickTop="1"/>
    <row r="26" spans="1:12">
      <c r="A26" s="208"/>
      <c r="B26" s="208"/>
      <c r="C26" s="29"/>
      <c r="D26" s="208"/>
      <c r="E26" s="208"/>
      <c r="F26" s="208"/>
      <c r="G26" s="208"/>
      <c r="I26" s="208"/>
      <c r="J26" s="208"/>
      <c r="K26" s="208"/>
      <c r="L26" s="208"/>
    </row>
    <row r="27" spans="1:12">
      <c r="A27" s="208"/>
      <c r="B27" s="208"/>
      <c r="D27" s="208"/>
      <c r="E27" s="208"/>
      <c r="F27" s="208"/>
      <c r="G27" s="208"/>
      <c r="I27" s="208"/>
      <c r="J27" s="208"/>
      <c r="K27" s="208"/>
      <c r="L27" s="208"/>
    </row>
    <row r="28" spans="1:12">
      <c r="A28" s="208"/>
      <c r="B28" s="208"/>
      <c r="C28" s="205"/>
    </row>
    <row r="29" spans="1:12">
      <c r="A29" s="208"/>
      <c r="B29" s="208"/>
    </row>
    <row r="30" spans="1:12">
      <c r="A30" s="208"/>
      <c r="B30" s="208"/>
    </row>
    <row r="31" spans="1:12">
      <c r="A31" s="208"/>
      <c r="B31" s="208"/>
    </row>
    <row r="32" spans="1:12">
      <c r="A32" s="208"/>
      <c r="B32" s="208"/>
    </row>
    <row r="33" spans="1:2">
      <c r="A33" s="208"/>
      <c r="B33" s="208"/>
    </row>
    <row r="34" spans="1:2">
      <c r="A34" s="208"/>
      <c r="B34" s="208"/>
    </row>
    <row r="35" spans="1:2">
      <c r="A35" s="208"/>
      <c r="B35" s="208"/>
    </row>
    <row r="36" spans="1:2">
      <c r="A36" s="208"/>
      <c r="B36" s="208"/>
    </row>
    <row r="37" spans="1:2">
      <c r="A37" s="208"/>
      <c r="B37" s="208"/>
    </row>
    <row r="38" spans="1:2">
      <c r="A38" s="208"/>
      <c r="B38" s="208"/>
    </row>
    <row r="39" spans="1:2">
      <c r="A39" s="208"/>
      <c r="B39" s="208"/>
    </row>
    <row r="40" spans="1:2">
      <c r="A40" s="208"/>
      <c r="B40" s="208"/>
    </row>
    <row r="41" spans="1:2">
      <c r="A41" s="208"/>
      <c r="B41" s="208"/>
    </row>
    <row r="42" spans="1:2">
      <c r="A42" s="208"/>
      <c r="B42" s="208"/>
    </row>
    <row r="43" spans="1:2">
      <c r="A43" s="208"/>
      <c r="B43" s="208"/>
    </row>
    <row r="44" spans="1:2">
      <c r="A44" s="208"/>
      <c r="B44" s="208"/>
    </row>
  </sheetData>
  <mergeCells count="4">
    <mergeCell ref="A1:L1"/>
    <mergeCell ref="A2:L2"/>
    <mergeCell ref="A3:L3"/>
    <mergeCell ref="A4:L4"/>
  </mergeCells>
  <printOptions horizontalCentered="1"/>
  <pageMargins left="0.75" right="0.75" top="1" bottom="1" header="0.25" footer="0.17"/>
  <pageSetup scale="62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9" sqref="C9"/>
    </sheetView>
  </sheetViews>
  <sheetFormatPr defaultRowHeight="15"/>
  <cols>
    <col min="1" max="1" width="4.33203125" style="41" bestFit="1" customWidth="1"/>
    <col min="2" max="2" width="44.21875" style="41" customWidth="1"/>
    <col min="3" max="11" width="12" style="41" bestFit="1" customWidth="1"/>
    <col min="12" max="12" width="12.6640625" style="41" customWidth="1"/>
    <col min="13" max="13" width="12.5546875" style="41" bestFit="1" customWidth="1"/>
    <col min="14" max="14" width="12" style="41" bestFit="1" customWidth="1"/>
    <col min="15" max="15" width="11.88671875" style="41" customWidth="1"/>
    <col min="16" max="16" width="12" style="41" bestFit="1" customWidth="1"/>
    <col min="17" max="17" width="10.44140625" style="41" bestFit="1" customWidth="1"/>
    <col min="18" max="18" width="7.109375" style="41" customWidth="1"/>
    <col min="19" max="16384" width="8.88671875" style="41"/>
  </cols>
  <sheetData>
    <row r="1" spans="1:18">
      <c r="A1" s="344" t="s">
        <v>460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8">
      <c r="A2" s="344" t="s">
        <v>461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8">
      <c r="A3" s="344" t="s">
        <v>462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18">
      <c r="A4" s="344" t="s">
        <v>430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1:18">
      <c r="P5" s="293" t="s">
        <v>339</v>
      </c>
    </row>
    <row r="7" spans="1:18">
      <c r="A7" s="41" t="s">
        <v>32</v>
      </c>
      <c r="C7" s="44" t="s">
        <v>431</v>
      </c>
      <c r="D7" s="44" t="s">
        <v>431</v>
      </c>
      <c r="E7" s="44" t="s">
        <v>431</v>
      </c>
      <c r="F7" s="44" t="s">
        <v>431</v>
      </c>
      <c r="G7" s="44" t="s">
        <v>431</v>
      </c>
      <c r="H7" s="44" t="s">
        <v>431</v>
      </c>
      <c r="I7" s="44" t="s">
        <v>431</v>
      </c>
      <c r="J7" s="44" t="s">
        <v>432</v>
      </c>
      <c r="K7" s="44" t="s">
        <v>433</v>
      </c>
      <c r="L7" s="44" t="s">
        <v>433</v>
      </c>
      <c r="M7" s="44" t="s">
        <v>433</v>
      </c>
      <c r="N7" s="44" t="s">
        <v>433</v>
      </c>
      <c r="O7" s="44" t="s">
        <v>433</v>
      </c>
      <c r="P7" s="44" t="s">
        <v>83</v>
      </c>
    </row>
    <row r="8" spans="1:18">
      <c r="A8" s="151" t="s">
        <v>34</v>
      </c>
      <c r="B8" s="151" t="s">
        <v>4</v>
      </c>
      <c r="C8" s="294">
        <f>O8-365</f>
        <v>43070</v>
      </c>
      <c r="D8" s="294">
        <v>43101</v>
      </c>
      <c r="E8" s="294">
        <v>43132</v>
      </c>
      <c r="F8" s="294">
        <v>43160</v>
      </c>
      <c r="G8" s="294">
        <v>43191</v>
      </c>
      <c r="H8" s="294">
        <v>43221</v>
      </c>
      <c r="I8" s="294">
        <v>43252</v>
      </c>
      <c r="J8" s="294">
        <v>43282</v>
      </c>
      <c r="K8" s="294">
        <v>43313</v>
      </c>
      <c r="L8" s="294">
        <v>43344</v>
      </c>
      <c r="M8" s="294">
        <v>43374</v>
      </c>
      <c r="N8" s="294">
        <v>43405</v>
      </c>
      <c r="O8" s="294">
        <v>43435</v>
      </c>
      <c r="P8" s="139" t="s">
        <v>89</v>
      </c>
      <c r="Q8" s="27"/>
      <c r="R8" s="27"/>
    </row>
    <row r="10" spans="1:18" ht="15.75">
      <c r="A10" s="44">
        <v>1</v>
      </c>
      <c r="B10" s="246" t="s">
        <v>434</v>
      </c>
    </row>
    <row r="11" spans="1:18">
      <c r="A11" s="44">
        <v>2</v>
      </c>
      <c r="B11" s="295"/>
      <c r="R11" s="127"/>
    </row>
    <row r="12" spans="1:18">
      <c r="A12" s="44">
        <v>3</v>
      </c>
      <c r="B12" s="295" t="s">
        <v>344</v>
      </c>
    </row>
    <row r="13" spans="1:18">
      <c r="A13" s="44">
        <v>4</v>
      </c>
      <c r="B13" s="296" t="s">
        <v>435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R13" s="127"/>
    </row>
    <row r="14" spans="1:18">
      <c r="A14" s="44">
        <v>5</v>
      </c>
      <c r="B14" s="296" t="s">
        <v>436</v>
      </c>
      <c r="C14" s="79">
        <v>-270186.74</v>
      </c>
      <c r="D14" s="79">
        <v>-311624.05</v>
      </c>
      <c r="E14" s="79">
        <v>-344283.63</v>
      </c>
      <c r="F14" s="79">
        <v>-380390.49</v>
      </c>
      <c r="G14" s="79">
        <v>-401616.5</v>
      </c>
      <c r="H14" s="79">
        <v>-454551.93</v>
      </c>
      <c r="I14" s="79">
        <v>-520274.73</v>
      </c>
      <c r="J14" s="79">
        <v>-402123.55499999999</v>
      </c>
      <c r="K14" s="79">
        <v>-402123.55499999999</v>
      </c>
      <c r="L14" s="79">
        <v>-402123.55499999999</v>
      </c>
      <c r="M14" s="79">
        <v>-402123.55499999999</v>
      </c>
      <c r="N14" s="79">
        <v>-402123.55499999999</v>
      </c>
      <c r="O14" s="79">
        <v>-402123.55499999999</v>
      </c>
    </row>
    <row r="15" spans="1:18">
      <c r="A15" s="44">
        <v>6</v>
      </c>
      <c r="B15" s="297" t="s">
        <v>437</v>
      </c>
      <c r="C15" s="88">
        <f>SUM(C13:C14)</f>
        <v>-270186.74</v>
      </c>
      <c r="D15" s="88">
        <f t="shared" ref="D15:O15" si="0">SUM(D13:D14)</f>
        <v>-311624.05</v>
      </c>
      <c r="E15" s="88">
        <f t="shared" si="0"/>
        <v>-344283.63</v>
      </c>
      <c r="F15" s="88">
        <f t="shared" si="0"/>
        <v>-380390.49</v>
      </c>
      <c r="G15" s="88">
        <f t="shared" si="0"/>
        <v>-401616.5</v>
      </c>
      <c r="H15" s="88">
        <f t="shared" si="0"/>
        <v>-454551.93</v>
      </c>
      <c r="I15" s="88">
        <f t="shared" si="0"/>
        <v>-520274.73</v>
      </c>
      <c r="J15" s="88">
        <f t="shared" si="0"/>
        <v>-402123.55499999999</v>
      </c>
      <c r="K15" s="88">
        <f t="shared" si="0"/>
        <v>-402123.55499999999</v>
      </c>
      <c r="L15" s="88">
        <f t="shared" si="0"/>
        <v>-402123.55499999999</v>
      </c>
      <c r="M15" s="88">
        <f t="shared" si="0"/>
        <v>-402123.55499999999</v>
      </c>
      <c r="N15" s="88">
        <f t="shared" si="0"/>
        <v>-402123.55499999999</v>
      </c>
      <c r="O15" s="88">
        <f t="shared" si="0"/>
        <v>-402123.55499999999</v>
      </c>
      <c r="P15" s="79">
        <f>(SUM(C15:O15))/13</f>
        <v>-391974.56923076924</v>
      </c>
    </row>
    <row r="16" spans="1:18">
      <c r="A16" s="44">
        <v>7</v>
      </c>
      <c r="B16" s="296"/>
    </row>
    <row r="17" spans="1:16">
      <c r="A17" s="44">
        <v>8</v>
      </c>
      <c r="B17" s="296" t="s">
        <v>345</v>
      </c>
    </row>
    <row r="18" spans="1:16">
      <c r="A18" s="44">
        <v>9</v>
      </c>
      <c r="B18" s="296" t="s">
        <v>435</v>
      </c>
      <c r="C18" s="79">
        <v>76067.56</v>
      </c>
      <c r="D18" s="79">
        <v>76067.56</v>
      </c>
      <c r="E18" s="79">
        <v>76067.56</v>
      </c>
      <c r="F18" s="79">
        <v>76067.56</v>
      </c>
      <c r="G18" s="79">
        <v>76067.56</v>
      </c>
      <c r="H18" s="79">
        <v>64639.95</v>
      </c>
      <c r="I18" s="79">
        <v>64639.95</v>
      </c>
      <c r="J18" s="79">
        <v>72258.356666666674</v>
      </c>
      <c r="K18" s="79">
        <v>72258.356666666674</v>
      </c>
      <c r="L18" s="79">
        <v>72258.356666666674</v>
      </c>
      <c r="M18" s="79">
        <v>72258.356666666674</v>
      </c>
      <c r="N18" s="79">
        <v>72258.356666666674</v>
      </c>
      <c r="O18" s="79">
        <v>72258.356666666674</v>
      </c>
    </row>
    <row r="19" spans="1:16">
      <c r="A19" s="44">
        <v>10</v>
      </c>
      <c r="B19" s="296" t="s">
        <v>436</v>
      </c>
      <c r="C19" s="79">
        <v>652973.32999999996</v>
      </c>
      <c r="D19" s="79">
        <v>730180.9</v>
      </c>
      <c r="E19" s="79">
        <v>820252.4</v>
      </c>
      <c r="F19" s="79">
        <v>926971.8</v>
      </c>
      <c r="G19" s="79">
        <v>1009823.08</v>
      </c>
      <c r="H19" s="79">
        <v>1111262.44</v>
      </c>
      <c r="I19" s="79">
        <v>1235410.6599999999</v>
      </c>
      <c r="J19" s="79">
        <v>972316.88</v>
      </c>
      <c r="K19" s="79">
        <v>972316.88</v>
      </c>
      <c r="L19" s="79">
        <v>972316.88</v>
      </c>
      <c r="M19" s="79">
        <v>972316.88</v>
      </c>
      <c r="N19" s="79">
        <v>972316.88</v>
      </c>
      <c r="O19" s="79">
        <v>972316.88</v>
      </c>
    </row>
    <row r="20" spans="1:16">
      <c r="A20" s="44">
        <v>11</v>
      </c>
      <c r="B20" s="297" t="s">
        <v>437</v>
      </c>
      <c r="C20" s="88">
        <f>SUM(C18:C19)</f>
        <v>729040.8899999999</v>
      </c>
      <c r="D20" s="88">
        <f t="shared" ref="D20:O20" si="1">SUM(D18:D19)</f>
        <v>806248.46</v>
      </c>
      <c r="E20" s="88">
        <f t="shared" si="1"/>
        <v>896319.96</v>
      </c>
      <c r="F20" s="88">
        <f t="shared" si="1"/>
        <v>1003039.3600000001</v>
      </c>
      <c r="G20" s="88">
        <f t="shared" si="1"/>
        <v>1085890.6399999999</v>
      </c>
      <c r="H20" s="88">
        <f t="shared" si="1"/>
        <v>1175902.3899999999</v>
      </c>
      <c r="I20" s="88">
        <f t="shared" si="1"/>
        <v>1300050.6099999999</v>
      </c>
      <c r="J20" s="88">
        <f t="shared" si="1"/>
        <v>1044575.2366666667</v>
      </c>
      <c r="K20" s="88">
        <f t="shared" si="1"/>
        <v>1044575.2366666667</v>
      </c>
      <c r="L20" s="88">
        <f t="shared" si="1"/>
        <v>1044575.2366666667</v>
      </c>
      <c r="M20" s="88">
        <f t="shared" si="1"/>
        <v>1044575.2366666667</v>
      </c>
      <c r="N20" s="88">
        <f t="shared" si="1"/>
        <v>1044575.2366666667</v>
      </c>
      <c r="O20" s="88">
        <f t="shared" si="1"/>
        <v>1044575.2366666667</v>
      </c>
      <c r="P20" s="79">
        <f>(SUM(C20:O20))/13</f>
        <v>1020303.3638461536</v>
      </c>
    </row>
    <row r="21" spans="1:16">
      <c r="A21" s="44">
        <v>12</v>
      </c>
      <c r="B21" s="296"/>
    </row>
    <row r="22" spans="1:16">
      <c r="A22" s="44">
        <v>13</v>
      </c>
      <c r="B22" s="296" t="s">
        <v>346</v>
      </c>
    </row>
    <row r="23" spans="1:16">
      <c r="A23" s="44">
        <v>14</v>
      </c>
      <c r="B23" s="296" t="s">
        <v>435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</row>
    <row r="24" spans="1:16">
      <c r="A24" s="44">
        <v>15</v>
      </c>
      <c r="B24" s="296" t="s">
        <v>436</v>
      </c>
      <c r="C24" s="298">
        <v>1.13687E-12</v>
      </c>
      <c r="D24" s="298">
        <v>9.0949500000000005E-12</v>
      </c>
      <c r="E24" s="298">
        <v>0.01</v>
      </c>
      <c r="F24" s="298">
        <v>0.01</v>
      </c>
      <c r="G24" s="298">
        <v>3.3651300000000002E-11</v>
      </c>
      <c r="H24" s="298">
        <v>0.01</v>
      </c>
      <c r="I24" s="298">
        <v>-0.01</v>
      </c>
      <c r="J24" s="298">
        <v>-0.01</v>
      </c>
      <c r="K24" s="298">
        <v>-0.01</v>
      </c>
      <c r="L24" s="298">
        <v>-0.01</v>
      </c>
      <c r="M24" s="298">
        <v>-0.01</v>
      </c>
      <c r="N24" s="298">
        <v>-0.01</v>
      </c>
      <c r="O24" s="298">
        <v>-0.01</v>
      </c>
    </row>
    <row r="25" spans="1:16">
      <c r="A25" s="44">
        <v>16</v>
      </c>
      <c r="B25" s="297" t="s">
        <v>437</v>
      </c>
      <c r="C25" s="88">
        <f>SUM(C23:C24)</f>
        <v>1.13687E-12</v>
      </c>
      <c r="D25" s="88">
        <f t="shared" ref="D25:O25" si="2">SUM(D23:D24)</f>
        <v>9.0949500000000005E-12</v>
      </c>
      <c r="E25" s="88">
        <f t="shared" si="2"/>
        <v>0.01</v>
      </c>
      <c r="F25" s="88">
        <f t="shared" si="2"/>
        <v>0.01</v>
      </c>
      <c r="G25" s="88">
        <f t="shared" si="2"/>
        <v>3.3651300000000002E-11</v>
      </c>
      <c r="H25" s="88">
        <f t="shared" si="2"/>
        <v>0.01</v>
      </c>
      <c r="I25" s="88">
        <f t="shared" si="2"/>
        <v>-0.01</v>
      </c>
      <c r="J25" s="88">
        <f t="shared" si="2"/>
        <v>-0.01</v>
      </c>
      <c r="K25" s="88">
        <f t="shared" si="2"/>
        <v>-0.01</v>
      </c>
      <c r="L25" s="88">
        <f t="shared" si="2"/>
        <v>-0.01</v>
      </c>
      <c r="M25" s="88">
        <f t="shared" si="2"/>
        <v>-0.01</v>
      </c>
      <c r="N25" s="88">
        <f t="shared" si="2"/>
        <v>-0.01</v>
      </c>
      <c r="O25" s="88">
        <f t="shared" si="2"/>
        <v>-0.01</v>
      </c>
      <c r="P25" s="79">
        <f>(SUM(C25:O25))/13</f>
        <v>-3.0769230735474529E-3</v>
      </c>
    </row>
    <row r="26" spans="1:16">
      <c r="A26" s="44">
        <v>17</v>
      </c>
      <c r="B26" s="296"/>
    </row>
    <row r="27" spans="1:16">
      <c r="A27" s="44">
        <v>18</v>
      </c>
      <c r="B27" s="296" t="s">
        <v>347</v>
      </c>
    </row>
    <row r="28" spans="1:16">
      <c r="A28" s="44">
        <v>19</v>
      </c>
      <c r="B28" s="296" t="s">
        <v>435</v>
      </c>
      <c r="C28" s="298">
        <v>0</v>
      </c>
      <c r="D28" s="298">
        <v>0</v>
      </c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98">
        <v>0</v>
      </c>
    </row>
    <row r="29" spans="1:16">
      <c r="A29" s="44">
        <v>20</v>
      </c>
      <c r="B29" s="296" t="s">
        <v>436</v>
      </c>
      <c r="C29" s="298">
        <v>0</v>
      </c>
      <c r="D29" s="298">
        <v>0</v>
      </c>
      <c r="E29" s="298">
        <v>0</v>
      </c>
      <c r="F29" s="298"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</row>
    <row r="30" spans="1:16">
      <c r="A30" s="44">
        <v>21</v>
      </c>
      <c r="B30" s="297" t="s">
        <v>437</v>
      </c>
      <c r="C30" s="88">
        <f>SUM(C28:C29)</f>
        <v>0</v>
      </c>
      <c r="D30" s="88">
        <f t="shared" ref="D30:J30" si="3">SUM(D28:D29)</f>
        <v>0</v>
      </c>
      <c r="E30" s="88">
        <f t="shared" si="3"/>
        <v>0</v>
      </c>
      <c r="F30" s="88">
        <f t="shared" si="3"/>
        <v>0</v>
      </c>
      <c r="G30" s="88">
        <f t="shared" si="3"/>
        <v>0</v>
      </c>
      <c r="H30" s="88">
        <f t="shared" si="3"/>
        <v>0</v>
      </c>
      <c r="I30" s="88">
        <f t="shared" si="3"/>
        <v>0</v>
      </c>
      <c r="J30" s="88">
        <f t="shared" si="3"/>
        <v>0</v>
      </c>
      <c r="K30" s="88">
        <f>SUM(K28:K29)</f>
        <v>0</v>
      </c>
      <c r="L30" s="88">
        <f>SUM(L28:L29)</f>
        <v>0</v>
      </c>
      <c r="M30" s="88">
        <f>SUM(M28:M29)</f>
        <v>0</v>
      </c>
      <c r="N30" s="88">
        <f>SUM(N28:N29)</f>
        <v>0</v>
      </c>
      <c r="O30" s="88">
        <f>SUM(O28:O29)</f>
        <v>0</v>
      </c>
      <c r="P30" s="79">
        <f>(SUM(C30:O30))/13</f>
        <v>0</v>
      </c>
    </row>
    <row r="31" spans="1:16">
      <c r="A31" s="44">
        <v>22</v>
      </c>
      <c r="B31" s="296"/>
    </row>
    <row r="32" spans="1:16" ht="15.75">
      <c r="A32" s="44">
        <v>23</v>
      </c>
      <c r="B32" s="246" t="s">
        <v>438</v>
      </c>
    </row>
    <row r="33" spans="1:18">
      <c r="A33" s="44">
        <v>24</v>
      </c>
      <c r="B33" s="197"/>
    </row>
    <row r="34" spans="1:18">
      <c r="A34" s="44">
        <v>25</v>
      </c>
      <c r="B34" s="296" t="s">
        <v>344</v>
      </c>
      <c r="C34" s="79">
        <v>16751569.73</v>
      </c>
      <c r="D34" s="79">
        <v>14268077.99</v>
      </c>
      <c r="E34" s="79">
        <v>10938434.380000001</v>
      </c>
      <c r="F34" s="79">
        <v>6984757.2800000003</v>
      </c>
      <c r="G34" s="79">
        <v>7706386.1200000001</v>
      </c>
      <c r="H34" s="79">
        <v>9950294.6300000008</v>
      </c>
      <c r="I34" s="79">
        <v>12189928.75</v>
      </c>
      <c r="J34" s="79">
        <v>9883669.8599999994</v>
      </c>
      <c r="K34" s="79">
        <v>13510047.009997431</v>
      </c>
      <c r="L34" s="79">
        <v>17108212.813888308</v>
      </c>
      <c r="M34" s="79">
        <v>20718002.176690042</v>
      </c>
      <c r="N34" s="79">
        <v>17989770.702685934</v>
      </c>
      <c r="O34" s="79">
        <v>13798752.500585802</v>
      </c>
      <c r="P34" s="79">
        <f>(SUM(C34:O34))/13</f>
        <v>13215223.380295962</v>
      </c>
      <c r="Q34" s="27"/>
      <c r="R34" s="27"/>
    </row>
    <row r="35" spans="1:18">
      <c r="A35" s="44">
        <v>26</v>
      </c>
      <c r="B35" s="296"/>
      <c r="K35" s="79"/>
      <c r="L35" s="79"/>
      <c r="M35" s="79"/>
      <c r="N35" s="79"/>
      <c r="O35" s="79"/>
    </row>
    <row r="36" spans="1:18">
      <c r="A36" s="44">
        <v>27</v>
      </c>
      <c r="B36" s="296" t="s">
        <v>345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9">
        <f>(SUM(C36:O36))/13</f>
        <v>0</v>
      </c>
    </row>
    <row r="37" spans="1:18">
      <c r="A37" s="44">
        <v>28</v>
      </c>
      <c r="B37" s="296"/>
    </row>
    <row r="38" spans="1:18">
      <c r="A38" s="44">
        <v>29</v>
      </c>
      <c r="B38" s="296" t="s">
        <v>346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9">
        <f>(SUM(C38:O38))/13</f>
        <v>0</v>
      </c>
    </row>
    <row r="39" spans="1:18">
      <c r="A39" s="44">
        <v>30</v>
      </c>
      <c r="B39" s="296"/>
    </row>
    <row r="40" spans="1:18">
      <c r="A40" s="44">
        <v>31</v>
      </c>
      <c r="B40" s="296" t="s">
        <v>347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9">
        <f>(SUM(C40:O40))/13</f>
        <v>0</v>
      </c>
    </row>
    <row r="41" spans="1:18">
      <c r="A41" s="44">
        <v>32</v>
      </c>
      <c r="B41" s="297"/>
    </row>
    <row r="42" spans="1:18" ht="15.75">
      <c r="A42" s="44">
        <v>33</v>
      </c>
      <c r="B42" s="246" t="s">
        <v>439</v>
      </c>
    </row>
    <row r="43" spans="1:18">
      <c r="A43" s="44">
        <v>34</v>
      </c>
      <c r="B43" s="295"/>
    </row>
    <row r="44" spans="1:18">
      <c r="A44" s="44">
        <v>35</v>
      </c>
      <c r="B44" s="296" t="s">
        <v>344</v>
      </c>
      <c r="C44" s="79">
        <f>0</f>
        <v>0</v>
      </c>
      <c r="D44" s="79">
        <f>0</f>
        <v>0</v>
      </c>
      <c r="E44" s="79">
        <f>0</f>
        <v>0</v>
      </c>
      <c r="F44" s="79">
        <f>0</f>
        <v>0</v>
      </c>
      <c r="G44" s="79">
        <f>0</f>
        <v>0</v>
      </c>
      <c r="H44" s="79">
        <f>0</f>
        <v>0</v>
      </c>
      <c r="I44" s="79">
        <f>0</f>
        <v>0</v>
      </c>
      <c r="J44" s="79">
        <f>0</f>
        <v>0</v>
      </c>
      <c r="K44" s="79">
        <f>0</f>
        <v>0</v>
      </c>
      <c r="L44" s="79">
        <f>0</f>
        <v>0</v>
      </c>
      <c r="M44" s="79">
        <f>0</f>
        <v>0</v>
      </c>
      <c r="N44" s="79">
        <f>0</f>
        <v>0</v>
      </c>
      <c r="O44" s="79">
        <f>0</f>
        <v>0</v>
      </c>
      <c r="P44" s="79">
        <f>(SUM(C44:O44))/13</f>
        <v>0</v>
      </c>
    </row>
    <row r="45" spans="1:18">
      <c r="A45" s="44">
        <v>36</v>
      </c>
      <c r="B45" s="296"/>
    </row>
    <row r="46" spans="1:18">
      <c r="A46" s="44">
        <v>37</v>
      </c>
      <c r="B46" s="296" t="s">
        <v>345</v>
      </c>
      <c r="C46" s="79">
        <f>0</f>
        <v>0</v>
      </c>
      <c r="D46" s="79">
        <f>0</f>
        <v>0</v>
      </c>
      <c r="E46" s="79">
        <f>0</f>
        <v>0</v>
      </c>
      <c r="F46" s="79">
        <f>0</f>
        <v>0</v>
      </c>
      <c r="G46" s="79">
        <f>0</f>
        <v>0</v>
      </c>
      <c r="H46" s="79">
        <f>0</f>
        <v>0</v>
      </c>
      <c r="I46" s="79">
        <f>0</f>
        <v>0</v>
      </c>
      <c r="J46" s="79">
        <f>0</f>
        <v>0</v>
      </c>
      <c r="K46" s="79">
        <f>0</f>
        <v>0</v>
      </c>
      <c r="L46" s="79">
        <f>0</f>
        <v>0</v>
      </c>
      <c r="M46" s="79">
        <f>0</f>
        <v>0</v>
      </c>
      <c r="N46" s="79">
        <f>0</f>
        <v>0</v>
      </c>
      <c r="O46" s="79">
        <f>0</f>
        <v>0</v>
      </c>
      <c r="P46" s="79">
        <f>(SUM(C46:O46))/13</f>
        <v>0</v>
      </c>
    </row>
    <row r="47" spans="1:18">
      <c r="A47" s="44">
        <v>38</v>
      </c>
      <c r="B47" s="296"/>
    </row>
    <row r="48" spans="1:18">
      <c r="A48" s="44">
        <v>39</v>
      </c>
      <c r="B48" s="296" t="s">
        <v>346</v>
      </c>
      <c r="C48" s="79">
        <f>0</f>
        <v>0</v>
      </c>
      <c r="D48" s="79">
        <f>0</f>
        <v>0</v>
      </c>
      <c r="E48" s="79">
        <f>0</f>
        <v>0</v>
      </c>
      <c r="F48" s="79">
        <f>0</f>
        <v>0</v>
      </c>
      <c r="G48" s="79">
        <f>0</f>
        <v>0</v>
      </c>
      <c r="H48" s="79">
        <f>0</f>
        <v>0</v>
      </c>
      <c r="I48" s="79">
        <f>0</f>
        <v>0</v>
      </c>
      <c r="J48" s="79">
        <f>0</f>
        <v>0</v>
      </c>
      <c r="K48" s="79">
        <f>0</f>
        <v>0</v>
      </c>
      <c r="L48" s="79">
        <f>0</f>
        <v>0</v>
      </c>
      <c r="M48" s="79">
        <f>0</f>
        <v>0</v>
      </c>
      <c r="N48" s="79">
        <f>0</f>
        <v>0</v>
      </c>
      <c r="O48" s="79">
        <f>0</f>
        <v>0</v>
      </c>
      <c r="P48" s="79">
        <f>(SUM(C48:O48))/13</f>
        <v>0</v>
      </c>
    </row>
    <row r="49" spans="1:16">
      <c r="A49" s="44">
        <v>40</v>
      </c>
      <c r="B49" s="296"/>
    </row>
    <row r="50" spans="1:16">
      <c r="A50" s="44">
        <v>41</v>
      </c>
      <c r="B50" s="296" t="s">
        <v>347</v>
      </c>
      <c r="C50" s="79">
        <f>0</f>
        <v>0</v>
      </c>
      <c r="D50" s="79">
        <f>0</f>
        <v>0</v>
      </c>
      <c r="E50" s="79">
        <f>0</f>
        <v>0</v>
      </c>
      <c r="F50" s="79">
        <f>0</f>
        <v>0</v>
      </c>
      <c r="G50" s="79">
        <f>0</f>
        <v>0</v>
      </c>
      <c r="H50" s="79">
        <f>0</f>
        <v>0</v>
      </c>
      <c r="I50" s="79">
        <f>0</f>
        <v>0</v>
      </c>
      <c r="J50" s="79">
        <f>0</f>
        <v>0</v>
      </c>
      <c r="K50" s="79">
        <f>0</f>
        <v>0</v>
      </c>
      <c r="L50" s="79">
        <f>0</f>
        <v>0</v>
      </c>
      <c r="M50" s="79">
        <f>0</f>
        <v>0</v>
      </c>
      <c r="N50" s="79">
        <f>0</f>
        <v>0</v>
      </c>
      <c r="O50" s="79">
        <f>0</f>
        <v>0</v>
      </c>
      <c r="P50" s="79">
        <f>(SUM(C50:O50))/13</f>
        <v>0</v>
      </c>
    </row>
    <row r="55" spans="1:16">
      <c r="B55" s="41" t="s">
        <v>234</v>
      </c>
    </row>
    <row r="56" spans="1:16">
      <c r="B56" s="41" t="s">
        <v>440</v>
      </c>
    </row>
    <row r="59" spans="1:16">
      <c r="C59" s="27"/>
    </row>
    <row r="60" spans="1:16">
      <c r="C60" s="27"/>
    </row>
  </sheetData>
  <mergeCells count="4">
    <mergeCell ref="A1:P1"/>
    <mergeCell ref="A2:P2"/>
    <mergeCell ref="A3:P3"/>
    <mergeCell ref="A4:P4"/>
  </mergeCells>
  <pageMargins left="0.56000000000000005" right="0.47" top="1" bottom="1" header="0.25" footer="0.5"/>
  <pageSetup scale="49" orientation="landscape" r:id="rId1"/>
  <headerFooter alignWithMargins="0">
    <oddHeader>&amp;RCASE NO. 2018-00281
FR 16(8)(b)
ATTACHMENT 1</oddHeader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100" zoomScaleSheetLayoutView="90" workbookViewId="0"/>
  </sheetViews>
  <sheetFormatPr defaultColWidth="8" defaultRowHeight="15"/>
  <cols>
    <col min="1" max="1" width="7.21875" style="5" customWidth="1"/>
    <col min="2" max="2" width="45.88671875" style="5" customWidth="1"/>
    <col min="3" max="3" width="14.33203125" style="5" customWidth="1"/>
    <col min="4" max="4" width="22.77734375" style="5" customWidth="1"/>
    <col min="5" max="5" width="3.88671875" style="5" customWidth="1"/>
    <col min="6" max="6" width="26.6640625" style="5" customWidth="1"/>
    <col min="7" max="7" width="4.21875" style="5" customWidth="1"/>
    <col min="8" max="8" width="3.77734375" style="5" customWidth="1"/>
    <col min="9" max="9" width="13.109375" style="5" bestFit="1" customWidth="1"/>
    <col min="10" max="10" width="2.77734375" style="5" customWidth="1"/>
    <col min="11" max="11" width="13.109375" style="5" bestFit="1" customWidth="1"/>
    <col min="12" max="12" width="4.33203125" style="5" customWidth="1"/>
    <col min="13" max="13" width="12" style="5" bestFit="1" customWidth="1"/>
    <col min="14" max="14" width="2.109375" style="5" customWidth="1"/>
    <col min="15" max="15" width="12" style="5" bestFit="1" customWidth="1"/>
    <col min="16" max="16384" width="8" style="5"/>
  </cols>
  <sheetData>
    <row r="1" spans="1:15">
      <c r="A1" s="9" t="s">
        <v>460</v>
      </c>
      <c r="B1" s="10"/>
      <c r="C1" s="10"/>
      <c r="D1" s="10"/>
      <c r="E1" s="10"/>
      <c r="F1" s="10"/>
    </row>
    <row r="2" spans="1:15">
      <c r="A2" s="9" t="s">
        <v>461</v>
      </c>
      <c r="B2" s="10"/>
      <c r="C2" s="10"/>
      <c r="D2" s="10"/>
      <c r="E2" s="10"/>
      <c r="F2" s="10"/>
    </row>
    <row r="3" spans="1:15">
      <c r="A3" s="11" t="s">
        <v>23</v>
      </c>
      <c r="B3" s="10"/>
      <c r="C3" s="10"/>
      <c r="D3" s="10"/>
      <c r="E3" s="10"/>
      <c r="F3" s="10"/>
    </row>
    <row r="4" spans="1:15">
      <c r="A4" s="11" t="s">
        <v>24</v>
      </c>
      <c r="B4" s="10"/>
      <c r="C4" s="10"/>
      <c r="D4" s="10"/>
      <c r="E4" s="10"/>
      <c r="F4" s="10"/>
    </row>
    <row r="6" spans="1:15">
      <c r="A6" s="8" t="s">
        <v>25</v>
      </c>
      <c r="F6" s="5" t="s">
        <v>26</v>
      </c>
    </row>
    <row r="7" spans="1:15">
      <c r="A7" s="8" t="s">
        <v>464</v>
      </c>
      <c r="F7" s="8" t="s">
        <v>27</v>
      </c>
    </row>
    <row r="8" spans="1:15">
      <c r="A8" s="12" t="s">
        <v>28</v>
      </c>
      <c r="B8" s="13"/>
      <c r="C8" s="13"/>
      <c r="D8" s="13"/>
      <c r="E8" s="14"/>
      <c r="F8" s="15" t="s">
        <v>29</v>
      </c>
    </row>
    <row r="9" spans="1:15">
      <c r="F9" s="16"/>
    </row>
    <row r="10" spans="1:15">
      <c r="C10" s="16" t="s">
        <v>30</v>
      </c>
      <c r="D10" s="16" t="s">
        <v>31</v>
      </c>
      <c r="F10" s="16" t="s">
        <v>31</v>
      </c>
      <c r="I10" s="17"/>
      <c r="J10" s="18"/>
      <c r="K10" s="18"/>
      <c r="L10" s="18"/>
      <c r="M10" s="19"/>
      <c r="N10" s="18"/>
      <c r="O10" s="18"/>
    </row>
    <row r="11" spans="1:15">
      <c r="A11" s="16" t="s">
        <v>32</v>
      </c>
      <c r="C11" s="16" t="s">
        <v>2</v>
      </c>
      <c r="D11" s="20" t="s">
        <v>33</v>
      </c>
      <c r="F11" s="16" t="s">
        <v>33</v>
      </c>
      <c r="I11" s="18"/>
      <c r="J11" s="18"/>
      <c r="K11" s="18"/>
      <c r="L11" s="18"/>
      <c r="M11" s="18"/>
      <c r="N11" s="18"/>
      <c r="O11" s="18"/>
    </row>
    <row r="12" spans="1:15">
      <c r="A12" s="21" t="s">
        <v>34</v>
      </c>
      <c r="B12" s="12" t="s">
        <v>35</v>
      </c>
      <c r="C12" s="21" t="s">
        <v>36</v>
      </c>
      <c r="D12" s="21" t="s">
        <v>37</v>
      </c>
      <c r="E12" s="13"/>
      <c r="F12" s="21" t="s">
        <v>38</v>
      </c>
      <c r="I12" s="17"/>
      <c r="J12" s="18"/>
      <c r="K12" s="18"/>
      <c r="L12" s="18"/>
      <c r="M12" s="18"/>
      <c r="N12" s="18"/>
      <c r="O12" s="18"/>
    </row>
    <row r="13" spans="1:15">
      <c r="D13" s="16"/>
      <c r="F13" s="16"/>
      <c r="I13" s="17"/>
      <c r="J13" s="18"/>
      <c r="K13" s="18"/>
      <c r="L13" s="18"/>
      <c r="M13" s="18"/>
      <c r="N13" s="18"/>
      <c r="O13" s="18"/>
    </row>
    <row r="14" spans="1:15">
      <c r="I14" s="17"/>
      <c r="J14" s="18"/>
      <c r="K14" s="18"/>
      <c r="L14" s="18"/>
      <c r="M14" s="18"/>
      <c r="N14" s="18"/>
      <c r="O14" s="18"/>
    </row>
    <row r="15" spans="1:15">
      <c r="A15" s="16">
        <v>1</v>
      </c>
      <c r="B15" s="8" t="s">
        <v>39</v>
      </c>
      <c r="C15" s="16" t="s">
        <v>40</v>
      </c>
      <c r="D15" s="22">
        <f>'B.2 B'!I266</f>
        <v>671307963.42642283</v>
      </c>
      <c r="E15" s="23"/>
      <c r="F15" s="22">
        <f>'B.2 B'!N266</f>
        <v>632311605.20581806</v>
      </c>
      <c r="G15" s="4"/>
      <c r="H15" s="4"/>
      <c r="I15" s="17"/>
      <c r="J15" s="18"/>
      <c r="K15" s="18"/>
      <c r="L15" s="18"/>
      <c r="M15" s="18"/>
      <c r="N15" s="18"/>
      <c r="O15" s="18"/>
    </row>
    <row r="16" spans="1:15">
      <c r="A16" s="16">
        <f>A15+1</f>
        <v>2</v>
      </c>
      <c r="B16" s="8" t="s">
        <v>41</v>
      </c>
      <c r="C16" s="16" t="s">
        <v>40</v>
      </c>
      <c r="D16" s="24">
        <f>'B.2 B'!I268</f>
        <v>39130198.175474182</v>
      </c>
      <c r="E16" s="23"/>
      <c r="F16" s="23">
        <f>'B.2 B'!N268</f>
        <v>36163305.101540752</v>
      </c>
      <c r="G16" s="4"/>
      <c r="H16" s="4"/>
      <c r="I16" s="17"/>
      <c r="J16" s="18"/>
      <c r="K16" s="18"/>
      <c r="L16" s="18"/>
      <c r="M16" s="18"/>
      <c r="N16" s="18"/>
      <c r="O16" s="18"/>
    </row>
    <row r="17" spans="1:15">
      <c r="A17" s="16">
        <f>A16+1</f>
        <v>3</v>
      </c>
      <c r="B17" s="8" t="s">
        <v>42</v>
      </c>
      <c r="C17" s="16" t="s">
        <v>43</v>
      </c>
      <c r="D17" s="25">
        <f>-'B.3 B'!I264</f>
        <v>-196858472.21629751</v>
      </c>
      <c r="E17" s="23"/>
      <c r="F17" s="25">
        <f>-'B.3 B'!N264</f>
        <v>-193456080.80004954</v>
      </c>
      <c r="G17" s="4"/>
      <c r="H17" s="4"/>
      <c r="I17" s="17"/>
      <c r="J17" s="18"/>
      <c r="K17" s="18"/>
      <c r="L17" s="18"/>
      <c r="M17" s="18"/>
      <c r="N17" s="18"/>
      <c r="O17" s="18"/>
    </row>
    <row r="18" spans="1:15">
      <c r="A18" s="16"/>
      <c r="B18" s="8"/>
      <c r="C18" s="16"/>
      <c r="D18" s="26"/>
      <c r="E18" s="23"/>
      <c r="F18" s="26"/>
      <c r="G18" s="4"/>
      <c r="H18" s="4"/>
      <c r="I18" s="17"/>
      <c r="J18" s="18"/>
      <c r="K18" s="18"/>
      <c r="L18" s="18"/>
      <c r="M18" s="18"/>
      <c r="N18" s="18"/>
      <c r="O18" s="18"/>
    </row>
    <row r="19" spans="1:15">
      <c r="A19" s="16">
        <f>+A17+1</f>
        <v>4</v>
      </c>
      <c r="B19" s="8" t="s">
        <v>44</v>
      </c>
      <c r="D19" s="22">
        <f>SUM(D15:D17)</f>
        <v>513579689.38559949</v>
      </c>
      <c r="E19" s="23"/>
      <c r="F19" s="22">
        <f>SUM(F15:F17)</f>
        <v>475018829.50730932</v>
      </c>
      <c r="G19" s="4"/>
      <c r="H19" s="4"/>
      <c r="I19" s="17"/>
      <c r="J19" s="18"/>
      <c r="K19" s="18"/>
      <c r="L19" s="18"/>
      <c r="M19" s="18"/>
      <c r="N19" s="18"/>
      <c r="O19" s="18"/>
    </row>
    <row r="20" spans="1:15">
      <c r="A20" s="16"/>
      <c r="B20" s="8"/>
      <c r="D20" s="23"/>
      <c r="E20" s="23"/>
      <c r="F20" s="23"/>
      <c r="G20" s="4"/>
      <c r="H20" s="4"/>
      <c r="I20" s="17"/>
      <c r="J20" s="18"/>
      <c r="K20" s="18"/>
      <c r="L20" s="18"/>
      <c r="M20" s="18"/>
      <c r="N20" s="18"/>
      <c r="O20" s="18"/>
    </row>
    <row r="21" spans="1:15">
      <c r="A21" s="16">
        <f>A19+1</f>
        <v>5</v>
      </c>
      <c r="B21" s="8" t="s">
        <v>45</v>
      </c>
      <c r="C21" s="16" t="s">
        <v>46</v>
      </c>
      <c r="D21" s="22">
        <f>+'B.4 B'!E14</f>
        <v>2678216.8007644988</v>
      </c>
      <c r="E21" s="23"/>
      <c r="F21" s="22">
        <f>+D21</f>
        <v>2678216.8007644988</v>
      </c>
      <c r="G21" s="27"/>
      <c r="H21" s="27"/>
      <c r="I21" s="17"/>
      <c r="J21" s="18"/>
      <c r="K21" s="18"/>
      <c r="L21" s="18"/>
      <c r="M21" s="18"/>
      <c r="N21" s="18"/>
      <c r="O21" s="18"/>
    </row>
    <row r="22" spans="1:15">
      <c r="A22" s="16">
        <f>+A21+1</f>
        <v>6</v>
      </c>
      <c r="B22" s="8" t="s">
        <v>47</v>
      </c>
      <c r="C22" s="16" t="s">
        <v>48</v>
      </c>
      <c r="D22" s="24">
        <f>+'B.4.1 B'!F37</f>
        <v>13916618.497880757</v>
      </c>
      <c r="E22" s="23"/>
      <c r="F22" s="24">
        <f>+'B.4.1 B'!K37</f>
        <v>13331155.825428512</v>
      </c>
      <c r="G22" s="4"/>
      <c r="H22" s="4"/>
      <c r="I22" s="17"/>
      <c r="J22" s="18"/>
      <c r="K22" s="18"/>
      <c r="L22" s="18"/>
      <c r="M22" s="18"/>
      <c r="N22" s="18"/>
      <c r="O22" s="18"/>
    </row>
    <row r="23" spans="1:15">
      <c r="A23" s="16">
        <f>+A22+1</f>
        <v>7</v>
      </c>
      <c r="B23" s="8" t="s">
        <v>22</v>
      </c>
      <c r="C23" s="16" t="s">
        <v>49</v>
      </c>
      <c r="D23" s="23">
        <f>'B.6 B'!G24</f>
        <v>-747234.09333333327</v>
      </c>
      <c r="E23" s="4"/>
      <c r="F23" s="23">
        <f>'B.6 B'!L24</f>
        <v>-750998.98615384637</v>
      </c>
      <c r="G23" s="4"/>
      <c r="H23" s="4"/>
      <c r="I23" s="17"/>
      <c r="J23" s="18"/>
      <c r="K23" s="18"/>
      <c r="L23" s="18"/>
      <c r="M23" s="18"/>
      <c r="N23" s="18"/>
      <c r="O23" s="18"/>
    </row>
    <row r="24" spans="1:15">
      <c r="A24" s="16">
        <f t="shared" ref="A24:A25" si="0">+A23+1</f>
        <v>8</v>
      </c>
      <c r="B24" s="8" t="s">
        <v>50</v>
      </c>
      <c r="C24" s="16" t="s">
        <v>51</v>
      </c>
      <c r="D24" s="24">
        <v>-34046195.741111107</v>
      </c>
      <c r="E24" s="28"/>
      <c r="F24" s="24">
        <v>-34757594.167873926</v>
      </c>
      <c r="G24" s="4"/>
      <c r="H24" s="4"/>
      <c r="I24" s="17"/>
      <c r="J24" s="18"/>
      <c r="K24" s="18"/>
      <c r="L24" s="18"/>
      <c r="M24" s="18"/>
      <c r="N24" s="18"/>
      <c r="O24" s="18"/>
    </row>
    <row r="25" spans="1:15">
      <c r="A25" s="16">
        <f t="shared" si="0"/>
        <v>9</v>
      </c>
      <c r="B25" s="29" t="s">
        <v>52</v>
      </c>
      <c r="C25" s="30" t="s">
        <v>53</v>
      </c>
      <c r="D25" s="31">
        <f>'B.5 B'!G49</f>
        <v>-49944561.421102338</v>
      </c>
      <c r="E25" s="4"/>
      <c r="F25" s="31">
        <f>'B.5 B'!L49</f>
        <v>-41332136.885107987</v>
      </c>
      <c r="G25" s="4"/>
      <c r="H25" s="4"/>
      <c r="I25" s="17"/>
      <c r="J25" s="18"/>
      <c r="K25" s="18"/>
      <c r="L25" s="18"/>
      <c r="M25" s="18"/>
      <c r="N25" s="18"/>
      <c r="O25" s="18"/>
    </row>
    <row r="26" spans="1:15">
      <c r="A26" s="16"/>
      <c r="E26" s="4"/>
      <c r="G26" s="4"/>
      <c r="H26" s="4"/>
      <c r="I26" s="17"/>
      <c r="J26" s="18"/>
      <c r="K26" s="18"/>
      <c r="L26" s="18"/>
      <c r="M26" s="18"/>
      <c r="N26" s="18"/>
      <c r="O26" s="18"/>
    </row>
    <row r="27" spans="1:15" ht="15.75" thickBot="1">
      <c r="A27" s="16">
        <f>+A25+1</f>
        <v>10</v>
      </c>
      <c r="B27" s="8" t="s">
        <v>54</v>
      </c>
      <c r="D27" s="32">
        <f>SUM(D19:D25)</f>
        <v>445436533.428698</v>
      </c>
      <c r="E27" s="33"/>
      <c r="F27" s="32">
        <f>SUM(F19:F25)</f>
        <v>414187472.09436655</v>
      </c>
      <c r="G27" s="4"/>
      <c r="H27" s="4"/>
      <c r="I27" s="17"/>
      <c r="J27" s="18"/>
      <c r="K27" s="18"/>
      <c r="L27" s="18"/>
      <c r="M27" s="18"/>
      <c r="N27" s="18"/>
      <c r="O27" s="18"/>
    </row>
    <row r="28" spans="1:15" ht="15.75" thickTop="1">
      <c r="A28" s="16"/>
      <c r="D28" s="33"/>
      <c r="E28" s="33"/>
      <c r="F28" s="33"/>
      <c r="G28" s="4"/>
      <c r="H28" s="4"/>
    </row>
    <row r="29" spans="1:15">
      <c r="B29" s="34"/>
      <c r="D29" s="4"/>
      <c r="E29" s="4"/>
      <c r="F29" s="4"/>
      <c r="G29" s="4"/>
      <c r="H29" s="4"/>
    </row>
    <row r="30" spans="1:15">
      <c r="D30" s="23"/>
      <c r="E30" s="4"/>
      <c r="F30" s="23"/>
      <c r="G30" s="4"/>
      <c r="H30" s="4"/>
    </row>
    <row r="31" spans="1:15">
      <c r="D31" s="23"/>
      <c r="E31" s="23"/>
      <c r="F31" s="23"/>
      <c r="G31" s="4"/>
      <c r="H31" s="4"/>
    </row>
  </sheetData>
  <printOptions horizontalCentered="1"/>
  <pageMargins left="0.5" right="0.5" top="0.79" bottom="0.5" header="0.25" footer="0.5"/>
  <pageSetup scale="86" orientation="landscape" verticalDpi="300" r:id="rId1"/>
  <headerFooter alignWithMargins="0">
    <oddHeader>&amp;R&amp;10CASE NO. 2018-00281
FR 16(8)(b)
ATTACHMENT 1</oddHeader>
    <oddFooter>&amp;RSchedule &amp;A
Page &amp;P of &amp;N</oddFooter>
  </headerFooter>
  <colBreaks count="1" manualBreakCount="1">
    <brk id="6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9" sqref="C9"/>
    </sheetView>
  </sheetViews>
  <sheetFormatPr defaultRowHeight="15"/>
  <cols>
    <col min="1" max="1" width="4.33203125" style="41" bestFit="1" customWidth="1"/>
    <col min="2" max="2" width="44.21875" style="41" customWidth="1"/>
    <col min="3" max="3" width="12.5546875" style="41" bestFit="1" customWidth="1"/>
    <col min="4" max="4" width="12.6640625" style="41" bestFit="1" customWidth="1"/>
    <col min="5" max="7" width="12" style="41" bestFit="1" customWidth="1"/>
    <col min="8" max="8" width="12.44140625" style="41" customWidth="1"/>
    <col min="9" max="14" width="12" style="41" bestFit="1" customWidth="1"/>
    <col min="15" max="15" width="12.5546875" style="41" bestFit="1" customWidth="1"/>
    <col min="16" max="16" width="12" style="41" bestFit="1" customWidth="1"/>
    <col min="17" max="17" width="10.44140625" style="41" bestFit="1" customWidth="1"/>
    <col min="18" max="18" width="12" style="41" customWidth="1"/>
    <col min="19" max="16384" width="8.88671875" style="41"/>
  </cols>
  <sheetData>
    <row r="1" spans="1:18">
      <c r="A1" s="344" t="s">
        <v>460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8">
      <c r="A2" s="344" t="s">
        <v>461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8">
      <c r="A3" s="344" t="s">
        <v>463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18">
      <c r="A4" s="344" t="s">
        <v>430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1:18">
      <c r="P5" s="293" t="s">
        <v>339</v>
      </c>
    </row>
    <row r="7" spans="1:18">
      <c r="A7" s="41" t="s">
        <v>32</v>
      </c>
      <c r="C7" s="44" t="s">
        <v>433</v>
      </c>
      <c r="D7" s="44" t="s">
        <v>433</v>
      </c>
      <c r="E7" s="44" t="s">
        <v>433</v>
      </c>
      <c r="F7" s="44" t="s">
        <v>433</v>
      </c>
      <c r="G7" s="44" t="s">
        <v>433</v>
      </c>
      <c r="H7" s="44" t="s">
        <v>57</v>
      </c>
      <c r="I7" s="44" t="s">
        <v>57</v>
      </c>
      <c r="J7" s="44" t="s">
        <v>57</v>
      </c>
      <c r="K7" s="44" t="s">
        <v>57</v>
      </c>
      <c r="L7" s="44" t="s">
        <v>57</v>
      </c>
      <c r="M7" s="44" t="s">
        <v>57</v>
      </c>
      <c r="N7" s="44" t="s">
        <v>57</v>
      </c>
      <c r="O7" s="44" t="s">
        <v>57</v>
      </c>
      <c r="P7" s="44" t="s">
        <v>83</v>
      </c>
    </row>
    <row r="8" spans="1:18">
      <c r="A8" s="151" t="s">
        <v>34</v>
      </c>
      <c r="B8" s="151" t="s">
        <v>4</v>
      </c>
      <c r="C8" s="294">
        <f>O8-365</f>
        <v>43526</v>
      </c>
      <c r="D8" s="294">
        <v>43556</v>
      </c>
      <c r="E8" s="294">
        <v>43586</v>
      </c>
      <c r="F8" s="294">
        <v>43617</v>
      </c>
      <c r="G8" s="294">
        <v>43647</v>
      </c>
      <c r="H8" s="294">
        <v>43678</v>
      </c>
      <c r="I8" s="294">
        <v>43709</v>
      </c>
      <c r="J8" s="294">
        <v>43739</v>
      </c>
      <c r="K8" s="294">
        <v>43770</v>
      </c>
      <c r="L8" s="294">
        <v>43800</v>
      </c>
      <c r="M8" s="294">
        <v>43831</v>
      </c>
      <c r="N8" s="294">
        <v>43862</v>
      </c>
      <c r="O8" s="294">
        <v>43891</v>
      </c>
      <c r="P8" s="139" t="s">
        <v>89</v>
      </c>
      <c r="Q8" s="27"/>
      <c r="R8" s="27"/>
    </row>
    <row r="10" spans="1:18" ht="15.75">
      <c r="A10" s="44">
        <v>1</v>
      </c>
      <c r="B10" s="246" t="s">
        <v>434</v>
      </c>
    </row>
    <row r="11" spans="1:18">
      <c r="A11" s="44">
        <v>2</v>
      </c>
      <c r="B11" s="295"/>
    </row>
    <row r="12" spans="1:18">
      <c r="A12" s="44">
        <v>3</v>
      </c>
      <c r="B12" s="295" t="s">
        <v>344</v>
      </c>
    </row>
    <row r="13" spans="1:18">
      <c r="A13" s="44">
        <v>4</v>
      </c>
      <c r="B13" s="296" t="s">
        <v>435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</row>
    <row r="14" spans="1:18">
      <c r="A14" s="44">
        <v>5</v>
      </c>
      <c r="B14" s="296" t="s">
        <v>436</v>
      </c>
      <c r="C14" s="79">
        <v>-402123.55499999999</v>
      </c>
      <c r="D14" s="79">
        <v>-402123.55499999999</v>
      </c>
      <c r="E14" s="79">
        <v>-402123.55499999999</v>
      </c>
      <c r="F14" s="79">
        <v>-402123.55499999999</v>
      </c>
      <c r="G14" s="79">
        <v>-402123.55499999999</v>
      </c>
      <c r="H14" s="79">
        <v>-402123.55499999999</v>
      </c>
      <c r="I14" s="79">
        <v>-402123.55499999999</v>
      </c>
      <c r="J14" s="79">
        <v>-402123.55499999999</v>
      </c>
      <c r="K14" s="79">
        <v>-402123.55499999999</v>
      </c>
      <c r="L14" s="79">
        <v>-402123.55499999999</v>
      </c>
      <c r="M14" s="79">
        <v>-402123.55499999999</v>
      </c>
      <c r="N14" s="79">
        <v>-402123.55499999999</v>
      </c>
      <c r="O14" s="79">
        <v>-402123.55499999999</v>
      </c>
    </row>
    <row r="15" spans="1:18">
      <c r="A15" s="44">
        <v>6</v>
      </c>
      <c r="B15" s="297" t="s">
        <v>437</v>
      </c>
      <c r="C15" s="88">
        <f t="shared" ref="C15" si="0">SUM(C13:C14)</f>
        <v>-402123.55499999999</v>
      </c>
      <c r="D15" s="299">
        <f t="shared" ref="D15:O15" si="1">SUM(D13:D14)</f>
        <v>-402123.55499999999</v>
      </c>
      <c r="E15" s="299">
        <f t="shared" si="1"/>
        <v>-402123.55499999999</v>
      </c>
      <c r="F15" s="299">
        <f t="shared" si="1"/>
        <v>-402123.55499999999</v>
      </c>
      <c r="G15" s="299">
        <f t="shared" si="1"/>
        <v>-402123.55499999999</v>
      </c>
      <c r="H15" s="299">
        <f t="shared" si="1"/>
        <v>-402123.55499999999</v>
      </c>
      <c r="I15" s="299">
        <f t="shared" si="1"/>
        <v>-402123.55499999999</v>
      </c>
      <c r="J15" s="299">
        <f t="shared" si="1"/>
        <v>-402123.55499999999</v>
      </c>
      <c r="K15" s="299">
        <f t="shared" si="1"/>
        <v>-402123.55499999999</v>
      </c>
      <c r="L15" s="299">
        <f t="shared" si="1"/>
        <v>-402123.55499999999</v>
      </c>
      <c r="M15" s="299">
        <f t="shared" si="1"/>
        <v>-402123.55499999999</v>
      </c>
      <c r="N15" s="299">
        <f t="shared" si="1"/>
        <v>-402123.55499999999</v>
      </c>
      <c r="O15" s="299">
        <f t="shared" si="1"/>
        <v>-402123.55499999999</v>
      </c>
      <c r="P15" s="106">
        <f>(SUM(C15:O15))/13</f>
        <v>-402123.55499999999</v>
      </c>
    </row>
    <row r="16" spans="1:18">
      <c r="A16" s="44">
        <v>7</v>
      </c>
      <c r="B16" s="296"/>
    </row>
    <row r="17" spans="1:16">
      <c r="A17" s="44">
        <v>8</v>
      </c>
      <c r="B17" s="296" t="s">
        <v>345</v>
      </c>
    </row>
    <row r="18" spans="1:16">
      <c r="A18" s="44">
        <v>9</v>
      </c>
      <c r="B18" s="296" t="s">
        <v>435</v>
      </c>
      <c r="C18" s="79">
        <v>72258.356666666674</v>
      </c>
      <c r="D18" s="79">
        <v>72258.356666666674</v>
      </c>
      <c r="E18" s="79">
        <v>72258.356666666674</v>
      </c>
      <c r="F18" s="79">
        <v>72258.356666666674</v>
      </c>
      <c r="G18" s="79">
        <v>72258.356666666674</v>
      </c>
      <c r="H18" s="79">
        <v>72258.356666666674</v>
      </c>
      <c r="I18" s="79">
        <v>72258.356666666674</v>
      </c>
      <c r="J18" s="79">
        <v>72258.356666666674</v>
      </c>
      <c r="K18" s="79">
        <v>72258.356666666674</v>
      </c>
      <c r="L18" s="79">
        <v>72258.356666666674</v>
      </c>
      <c r="M18" s="79">
        <v>72258.356666666674</v>
      </c>
      <c r="N18" s="79">
        <v>72258.356666666674</v>
      </c>
      <c r="O18" s="79">
        <v>72258.356666666674</v>
      </c>
    </row>
    <row r="19" spans="1:16">
      <c r="A19" s="44">
        <v>10</v>
      </c>
      <c r="B19" s="296" t="s">
        <v>436</v>
      </c>
      <c r="C19" s="79">
        <v>972316.88</v>
      </c>
      <c r="D19" s="79">
        <v>972316.88</v>
      </c>
      <c r="E19" s="79">
        <v>972316.88</v>
      </c>
      <c r="F19" s="79">
        <v>972316.88</v>
      </c>
      <c r="G19" s="79">
        <v>972316.88</v>
      </c>
      <c r="H19" s="79">
        <v>972316.88</v>
      </c>
      <c r="I19" s="79">
        <v>972316.88</v>
      </c>
      <c r="J19" s="79">
        <v>972316.88</v>
      </c>
      <c r="K19" s="79">
        <v>972316.88</v>
      </c>
      <c r="L19" s="79">
        <v>972316.88</v>
      </c>
      <c r="M19" s="79">
        <v>972316.88</v>
      </c>
      <c r="N19" s="79">
        <v>972316.88</v>
      </c>
      <c r="O19" s="79">
        <v>972316.88</v>
      </c>
    </row>
    <row r="20" spans="1:16">
      <c r="A20" s="44">
        <v>11</v>
      </c>
      <c r="B20" s="297" t="s">
        <v>437</v>
      </c>
      <c r="C20" s="88">
        <f t="shared" ref="C20:O20" si="2">SUM(C18:C19)</f>
        <v>1044575.2366666667</v>
      </c>
      <c r="D20" s="299">
        <f t="shared" si="2"/>
        <v>1044575.2366666667</v>
      </c>
      <c r="E20" s="299">
        <f t="shared" si="2"/>
        <v>1044575.2366666667</v>
      </c>
      <c r="F20" s="299">
        <f t="shared" si="2"/>
        <v>1044575.2366666667</v>
      </c>
      <c r="G20" s="299">
        <f t="shared" si="2"/>
        <v>1044575.2366666667</v>
      </c>
      <c r="H20" s="299">
        <f t="shared" si="2"/>
        <v>1044575.2366666667</v>
      </c>
      <c r="I20" s="299">
        <f t="shared" si="2"/>
        <v>1044575.2366666667</v>
      </c>
      <c r="J20" s="299">
        <f t="shared" si="2"/>
        <v>1044575.2366666667</v>
      </c>
      <c r="K20" s="299">
        <f t="shared" si="2"/>
        <v>1044575.2366666667</v>
      </c>
      <c r="L20" s="299">
        <f t="shared" si="2"/>
        <v>1044575.2366666667</v>
      </c>
      <c r="M20" s="299">
        <f t="shared" si="2"/>
        <v>1044575.2366666667</v>
      </c>
      <c r="N20" s="299">
        <f t="shared" si="2"/>
        <v>1044575.2366666667</v>
      </c>
      <c r="O20" s="299">
        <f t="shared" si="2"/>
        <v>1044575.2366666667</v>
      </c>
      <c r="P20" s="106">
        <f>(SUM(C20:O20))/13</f>
        <v>1044575.2366666665</v>
      </c>
    </row>
    <row r="21" spans="1:16">
      <c r="A21" s="44">
        <v>12</v>
      </c>
      <c r="B21" s="296"/>
    </row>
    <row r="22" spans="1:16">
      <c r="A22" s="44">
        <v>13</v>
      </c>
      <c r="B22" s="296" t="s">
        <v>346</v>
      </c>
    </row>
    <row r="23" spans="1:16">
      <c r="A23" s="44">
        <v>14</v>
      </c>
      <c r="B23" s="296" t="s">
        <v>435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</row>
    <row r="24" spans="1:16">
      <c r="A24" s="44">
        <v>15</v>
      </c>
      <c r="B24" s="296" t="s">
        <v>436</v>
      </c>
      <c r="C24" s="298">
        <v>-0.01</v>
      </c>
      <c r="D24" s="298">
        <v>-0.01</v>
      </c>
      <c r="E24" s="298">
        <v>-0.01</v>
      </c>
      <c r="F24" s="298">
        <v>-0.01</v>
      </c>
      <c r="G24" s="298">
        <v>-0.01</v>
      </c>
      <c r="H24" s="298">
        <v>-0.01</v>
      </c>
      <c r="I24" s="298">
        <v>-0.01</v>
      </c>
      <c r="J24" s="298">
        <v>-0.01</v>
      </c>
      <c r="K24" s="298">
        <v>-0.01</v>
      </c>
      <c r="L24" s="298">
        <v>-0.01</v>
      </c>
      <c r="M24" s="298">
        <v>-0.01</v>
      </c>
      <c r="N24" s="298">
        <v>-0.01</v>
      </c>
      <c r="O24" s="298">
        <v>-0.01</v>
      </c>
    </row>
    <row r="25" spans="1:16">
      <c r="A25" s="44">
        <v>16</v>
      </c>
      <c r="B25" s="297" t="s">
        <v>437</v>
      </c>
      <c r="C25" s="88">
        <f t="shared" ref="C25:O25" si="3">SUM(C23:C24)</f>
        <v>-0.01</v>
      </c>
      <c r="D25" s="299">
        <f t="shared" si="3"/>
        <v>-0.01</v>
      </c>
      <c r="E25" s="299">
        <f t="shared" si="3"/>
        <v>-0.01</v>
      </c>
      <c r="F25" s="299">
        <f t="shared" si="3"/>
        <v>-0.01</v>
      </c>
      <c r="G25" s="299">
        <f t="shared" si="3"/>
        <v>-0.01</v>
      </c>
      <c r="H25" s="299">
        <f t="shared" si="3"/>
        <v>-0.01</v>
      </c>
      <c r="I25" s="299">
        <f t="shared" si="3"/>
        <v>-0.01</v>
      </c>
      <c r="J25" s="299">
        <f t="shared" si="3"/>
        <v>-0.01</v>
      </c>
      <c r="K25" s="299">
        <f t="shared" si="3"/>
        <v>-0.01</v>
      </c>
      <c r="L25" s="299">
        <f t="shared" si="3"/>
        <v>-0.01</v>
      </c>
      <c r="M25" s="299">
        <f t="shared" si="3"/>
        <v>-0.01</v>
      </c>
      <c r="N25" s="299">
        <f t="shared" si="3"/>
        <v>-0.01</v>
      </c>
      <c r="O25" s="299">
        <f t="shared" si="3"/>
        <v>-0.01</v>
      </c>
      <c r="P25" s="106">
        <f>(SUM(C25:O25))/13</f>
        <v>-9.9999999999999985E-3</v>
      </c>
    </row>
    <row r="26" spans="1:16">
      <c r="A26" s="44">
        <v>17</v>
      </c>
      <c r="B26" s="296"/>
    </row>
    <row r="27" spans="1:16">
      <c r="A27" s="44">
        <v>18</v>
      </c>
      <c r="B27" s="296" t="s">
        <v>347</v>
      </c>
    </row>
    <row r="28" spans="1:16">
      <c r="A28" s="44">
        <v>19</v>
      </c>
      <c r="B28" s="296" t="s">
        <v>435</v>
      </c>
      <c r="C28" s="298">
        <v>0</v>
      </c>
      <c r="D28" s="298">
        <v>0</v>
      </c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98">
        <v>0</v>
      </c>
    </row>
    <row r="29" spans="1:16">
      <c r="A29" s="44">
        <v>20</v>
      </c>
      <c r="B29" s="296" t="s">
        <v>436</v>
      </c>
      <c r="C29" s="298">
        <v>0</v>
      </c>
      <c r="D29" s="298">
        <v>0</v>
      </c>
      <c r="E29" s="298">
        <v>0</v>
      </c>
      <c r="F29" s="298"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</row>
    <row r="30" spans="1:16">
      <c r="A30" s="44">
        <v>21</v>
      </c>
      <c r="B30" s="297" t="s">
        <v>437</v>
      </c>
      <c r="C30" s="299">
        <f t="shared" ref="C30:O30" si="4">SUM(C28:C29)</f>
        <v>0</v>
      </c>
      <c r="D30" s="299">
        <f t="shared" si="4"/>
        <v>0</v>
      </c>
      <c r="E30" s="299">
        <f t="shared" si="4"/>
        <v>0</v>
      </c>
      <c r="F30" s="299">
        <f t="shared" si="4"/>
        <v>0</v>
      </c>
      <c r="G30" s="299">
        <f t="shared" si="4"/>
        <v>0</v>
      </c>
      <c r="H30" s="299">
        <f t="shared" si="4"/>
        <v>0</v>
      </c>
      <c r="I30" s="299">
        <f t="shared" si="4"/>
        <v>0</v>
      </c>
      <c r="J30" s="299">
        <f t="shared" si="4"/>
        <v>0</v>
      </c>
      <c r="K30" s="299">
        <f t="shared" si="4"/>
        <v>0</v>
      </c>
      <c r="L30" s="299">
        <f t="shared" si="4"/>
        <v>0</v>
      </c>
      <c r="M30" s="299">
        <f t="shared" si="4"/>
        <v>0</v>
      </c>
      <c r="N30" s="299">
        <f t="shared" si="4"/>
        <v>0</v>
      </c>
      <c r="O30" s="299">
        <f t="shared" si="4"/>
        <v>0</v>
      </c>
      <c r="P30" s="106">
        <f>(SUM(C30:O30))/13</f>
        <v>0</v>
      </c>
    </row>
    <row r="31" spans="1:16">
      <c r="A31" s="44">
        <v>22</v>
      </c>
      <c r="B31" s="296"/>
    </row>
    <row r="32" spans="1:16" ht="15.75">
      <c r="A32" s="44">
        <v>23</v>
      </c>
      <c r="B32" s="246" t="s">
        <v>438</v>
      </c>
    </row>
    <row r="33" spans="1:18">
      <c r="A33" s="44">
        <v>24</v>
      </c>
      <c r="B33" s="197"/>
      <c r="R33" s="27"/>
    </row>
    <row r="34" spans="1:18">
      <c r="A34" s="44">
        <v>25</v>
      </c>
      <c r="B34" s="296" t="s">
        <v>344</v>
      </c>
      <c r="C34" s="106">
        <v>-2287953.3409217214</v>
      </c>
      <c r="D34" s="106">
        <v>988506.25436350517</v>
      </c>
      <c r="E34" s="106">
        <v>4223799.0785061195</v>
      </c>
      <c r="F34" s="106">
        <v>7495415.5242451569</v>
      </c>
      <c r="G34" s="106">
        <v>10805777.166353712</v>
      </c>
      <c r="H34" s="106">
        <v>14118560.383235361</v>
      </c>
      <c r="I34" s="106">
        <v>17407127.852386065</v>
      </c>
      <c r="J34" s="106">
        <v>20715067.919721525</v>
      </c>
      <c r="K34" s="106">
        <v>18044747.955635339</v>
      </c>
      <c r="L34" s="106">
        <v>13969372.842649167</v>
      </c>
      <c r="M34" s="106">
        <v>8809435.8119519856</v>
      </c>
      <c r="N34" s="106">
        <v>3257934.6178646553</v>
      </c>
      <c r="O34" s="106">
        <v>-1769904.1334066335</v>
      </c>
      <c r="P34" s="106">
        <f>(SUM(C34:O34))/13</f>
        <v>8905991.3794295546</v>
      </c>
      <c r="R34" s="27"/>
    </row>
    <row r="35" spans="1:18">
      <c r="A35" s="44">
        <v>26</v>
      </c>
      <c r="B35" s="296"/>
      <c r="K35" s="106"/>
      <c r="L35" s="106"/>
      <c r="M35" s="106"/>
      <c r="N35" s="106"/>
      <c r="O35" s="106"/>
    </row>
    <row r="36" spans="1:18">
      <c r="A36" s="44">
        <v>27</v>
      </c>
      <c r="B36" s="296" t="s">
        <v>345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f>(SUM(C36:O36))/13</f>
        <v>0</v>
      </c>
    </row>
    <row r="37" spans="1:18">
      <c r="A37" s="44">
        <v>28</v>
      </c>
      <c r="B37" s="296"/>
    </row>
    <row r="38" spans="1:18">
      <c r="A38" s="44">
        <v>29</v>
      </c>
      <c r="B38" s="296" t="s">
        <v>346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f>(SUM(C38:O38))/13</f>
        <v>0</v>
      </c>
    </row>
    <row r="39" spans="1:18">
      <c r="A39" s="44">
        <v>30</v>
      </c>
      <c r="B39" s="296"/>
    </row>
    <row r="40" spans="1:18">
      <c r="A40" s="44">
        <v>31</v>
      </c>
      <c r="B40" s="296" t="s">
        <v>347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f>(SUM(C40:O40))/13</f>
        <v>0</v>
      </c>
    </row>
    <row r="41" spans="1:18">
      <c r="A41" s="44">
        <v>32</v>
      </c>
      <c r="B41" s="297"/>
    </row>
    <row r="42" spans="1:18" ht="15.75">
      <c r="A42" s="44">
        <v>33</v>
      </c>
      <c r="B42" s="246" t="s">
        <v>439</v>
      </c>
    </row>
    <row r="43" spans="1:18">
      <c r="A43" s="44">
        <v>34</v>
      </c>
      <c r="B43" s="295"/>
    </row>
    <row r="44" spans="1:18">
      <c r="A44" s="44">
        <v>35</v>
      </c>
      <c r="B44" s="296" t="s">
        <v>344</v>
      </c>
      <c r="C44" s="79">
        <f>0</f>
        <v>0</v>
      </c>
      <c r="D44" s="79">
        <f>0</f>
        <v>0</v>
      </c>
      <c r="E44" s="79">
        <f>0</f>
        <v>0</v>
      </c>
      <c r="F44" s="79">
        <f>0</f>
        <v>0</v>
      </c>
      <c r="G44" s="79">
        <f>0</f>
        <v>0</v>
      </c>
      <c r="H44" s="79">
        <f>0</f>
        <v>0</v>
      </c>
      <c r="I44" s="79">
        <f>0</f>
        <v>0</v>
      </c>
      <c r="J44" s="79">
        <f>0</f>
        <v>0</v>
      </c>
      <c r="K44" s="79">
        <f>0</f>
        <v>0</v>
      </c>
      <c r="L44" s="79">
        <f>0</f>
        <v>0</v>
      </c>
      <c r="M44" s="79">
        <f>0</f>
        <v>0</v>
      </c>
      <c r="N44" s="79">
        <f>0</f>
        <v>0</v>
      </c>
      <c r="O44" s="79">
        <f>0</f>
        <v>0</v>
      </c>
      <c r="P44" s="106">
        <f>(SUM(C44:O44))/13</f>
        <v>0</v>
      </c>
    </row>
    <row r="45" spans="1:18">
      <c r="A45" s="44">
        <v>36</v>
      </c>
      <c r="B45" s="296"/>
    </row>
    <row r="46" spans="1:18">
      <c r="A46" s="44">
        <v>37</v>
      </c>
      <c r="B46" s="296" t="s">
        <v>345</v>
      </c>
      <c r="C46" s="79">
        <f>0</f>
        <v>0</v>
      </c>
      <c r="D46" s="79">
        <f>0</f>
        <v>0</v>
      </c>
      <c r="E46" s="79">
        <f>0</f>
        <v>0</v>
      </c>
      <c r="F46" s="79">
        <f>0</f>
        <v>0</v>
      </c>
      <c r="G46" s="79">
        <f>0</f>
        <v>0</v>
      </c>
      <c r="H46" s="79">
        <f>0</f>
        <v>0</v>
      </c>
      <c r="I46" s="79">
        <f>0</f>
        <v>0</v>
      </c>
      <c r="J46" s="79">
        <f>0</f>
        <v>0</v>
      </c>
      <c r="K46" s="79">
        <f>0</f>
        <v>0</v>
      </c>
      <c r="L46" s="79">
        <f>0</f>
        <v>0</v>
      </c>
      <c r="M46" s="79">
        <f>0</f>
        <v>0</v>
      </c>
      <c r="N46" s="79">
        <f>0</f>
        <v>0</v>
      </c>
      <c r="O46" s="79">
        <f>0</f>
        <v>0</v>
      </c>
      <c r="P46" s="106">
        <f>(SUM(C46:O46))/13</f>
        <v>0</v>
      </c>
    </row>
    <row r="47" spans="1:18">
      <c r="A47" s="44">
        <v>38</v>
      </c>
      <c r="B47" s="296"/>
    </row>
    <row r="48" spans="1:18">
      <c r="A48" s="44">
        <v>39</v>
      </c>
      <c r="B48" s="296" t="s">
        <v>346</v>
      </c>
      <c r="C48" s="79">
        <f>0</f>
        <v>0</v>
      </c>
      <c r="D48" s="79">
        <f>0</f>
        <v>0</v>
      </c>
      <c r="E48" s="79">
        <f>0</f>
        <v>0</v>
      </c>
      <c r="F48" s="79">
        <f>0</f>
        <v>0</v>
      </c>
      <c r="G48" s="79">
        <f>0</f>
        <v>0</v>
      </c>
      <c r="H48" s="79">
        <f>0</f>
        <v>0</v>
      </c>
      <c r="I48" s="79">
        <f>0</f>
        <v>0</v>
      </c>
      <c r="J48" s="79">
        <f>0</f>
        <v>0</v>
      </c>
      <c r="K48" s="79">
        <f>0</f>
        <v>0</v>
      </c>
      <c r="L48" s="79">
        <f>0</f>
        <v>0</v>
      </c>
      <c r="M48" s="79">
        <f>0</f>
        <v>0</v>
      </c>
      <c r="N48" s="79">
        <f>0</f>
        <v>0</v>
      </c>
      <c r="O48" s="79">
        <f>0</f>
        <v>0</v>
      </c>
      <c r="P48" s="106">
        <f>(SUM(C48:O48))/13</f>
        <v>0</v>
      </c>
    </row>
    <row r="49" spans="1:16">
      <c r="A49" s="44">
        <v>40</v>
      </c>
      <c r="B49" s="296"/>
    </row>
    <row r="50" spans="1:16">
      <c r="A50" s="44">
        <v>41</v>
      </c>
      <c r="B50" s="296" t="s">
        <v>347</v>
      </c>
      <c r="C50" s="298">
        <f>0</f>
        <v>0</v>
      </c>
      <c r="D50" s="298">
        <f>0</f>
        <v>0</v>
      </c>
      <c r="E50" s="298">
        <f>0</f>
        <v>0</v>
      </c>
      <c r="F50" s="298">
        <f>0</f>
        <v>0</v>
      </c>
      <c r="G50" s="298">
        <f>0</f>
        <v>0</v>
      </c>
      <c r="H50" s="298">
        <f>0</f>
        <v>0</v>
      </c>
      <c r="I50" s="298">
        <f>0</f>
        <v>0</v>
      </c>
      <c r="J50" s="298">
        <f>0</f>
        <v>0</v>
      </c>
      <c r="K50" s="298">
        <f>0</f>
        <v>0</v>
      </c>
      <c r="L50" s="298">
        <f>0</f>
        <v>0</v>
      </c>
      <c r="M50" s="298">
        <f>0</f>
        <v>0</v>
      </c>
      <c r="N50" s="298">
        <f>0</f>
        <v>0</v>
      </c>
      <c r="O50" s="298">
        <f>0</f>
        <v>0</v>
      </c>
      <c r="P50" s="106">
        <f>(SUM(C50:O50))/13</f>
        <v>0</v>
      </c>
    </row>
    <row r="54" spans="1:16">
      <c r="L54" s="41" t="s">
        <v>441</v>
      </c>
    </row>
    <row r="55" spans="1:16">
      <c r="B55" s="41" t="s">
        <v>234</v>
      </c>
      <c r="C55" s="27"/>
    </row>
    <row r="56" spans="1:16">
      <c r="B56" s="41" t="s">
        <v>440</v>
      </c>
      <c r="C56" s="27"/>
    </row>
  </sheetData>
  <mergeCells count="4">
    <mergeCell ref="A1:P1"/>
    <mergeCell ref="A2:P2"/>
    <mergeCell ref="A3:P3"/>
    <mergeCell ref="A4:P4"/>
  </mergeCells>
  <printOptions horizontalCentered="1"/>
  <pageMargins left="0.62" right="0.44" top="1" bottom="1" header="0.25" footer="0.5"/>
  <pageSetup scale="48" orientation="landscape" r:id="rId1"/>
  <headerFooter alignWithMargins="0">
    <oddHeader>&amp;RCASE NO. 2018-00281
FR 16(8)(b)
ATTACHMENT 1</oddHeader>
    <oddFooter>&amp;R&amp;A
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90" zoomScaleNormal="70" zoomScaleSheetLayoutView="9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D12" sqref="D12"/>
    </sheetView>
  </sheetViews>
  <sheetFormatPr defaultColWidth="8.44140625" defaultRowHeight="15"/>
  <cols>
    <col min="1" max="1" width="5.77734375" style="4" customWidth="1"/>
    <col min="2" max="2" width="7.109375" style="4" customWidth="1"/>
    <col min="3" max="3" width="48.33203125" style="4" customWidth="1"/>
    <col min="4" max="4" width="13.21875" style="4" bestFit="1" customWidth="1"/>
    <col min="5" max="7" width="13.109375" style="4" bestFit="1" customWidth="1"/>
    <col min="8" max="8" width="13.109375" style="49" bestFit="1" customWidth="1"/>
    <col min="9" max="10" width="13.109375" style="4" bestFit="1" customWidth="1"/>
    <col min="11" max="14" width="16.21875" style="4" customWidth="1"/>
    <col min="15" max="15" width="13.5546875" style="4" customWidth="1"/>
    <col min="16" max="16" width="13.21875" style="4" customWidth="1"/>
    <col min="17" max="17" width="13.77734375" style="4" customWidth="1"/>
    <col min="18" max="16384" width="8.44140625" style="4"/>
  </cols>
  <sheetData>
    <row r="1" spans="1:18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8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8">
      <c r="A3" s="333" t="s">
        <v>366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27"/>
    </row>
    <row r="4" spans="1:18">
      <c r="A4" s="300" t="s">
        <v>462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8">
      <c r="A5" s="9"/>
      <c r="B5" s="42"/>
      <c r="C5" s="42"/>
      <c r="D5" s="42"/>
      <c r="E5" s="42"/>
      <c r="F5" s="42"/>
      <c r="G5" s="42"/>
      <c r="H5" s="216"/>
      <c r="I5" s="42"/>
      <c r="J5" s="42"/>
      <c r="K5" s="42"/>
    </row>
    <row r="6" spans="1:18">
      <c r="A6" s="48" t="str">
        <f>'B.1 B'!A6</f>
        <v>Data:__X___Base Period______Forecasted Period</v>
      </c>
      <c r="B6" s="48"/>
      <c r="C6" s="49"/>
      <c r="P6" s="4" t="s">
        <v>368</v>
      </c>
    </row>
    <row r="7" spans="1:18">
      <c r="A7" s="48" t="str">
        <f>'B.1 B'!A7</f>
        <v>Type of Filing:___X____Original________Updated ________Revised</v>
      </c>
      <c r="B7" s="49"/>
      <c r="C7" s="48"/>
      <c r="P7" s="4" t="s">
        <v>442</v>
      </c>
    </row>
    <row r="8" spans="1:18">
      <c r="A8" s="102" t="str">
        <f>'B.1 B'!A8</f>
        <v>Workpaper Reference No(s).</v>
      </c>
      <c r="B8" s="103"/>
      <c r="C8" s="103"/>
      <c r="D8" s="103"/>
      <c r="E8" s="103"/>
      <c r="F8" s="103"/>
      <c r="G8" s="301"/>
      <c r="H8" s="301"/>
      <c r="I8" s="103"/>
      <c r="J8" s="103"/>
      <c r="K8" s="301"/>
      <c r="L8" s="103"/>
      <c r="M8" s="301"/>
      <c r="N8" s="301"/>
      <c r="O8" s="301"/>
      <c r="P8" s="301"/>
      <c r="Q8" s="301"/>
    </row>
    <row r="9" spans="1:18">
      <c r="D9" s="7"/>
      <c r="E9" s="50"/>
      <c r="F9" s="30"/>
      <c r="G9" s="30"/>
      <c r="H9" s="65"/>
      <c r="I9" s="30"/>
      <c r="J9" s="50"/>
      <c r="K9" s="30"/>
    </row>
    <row r="10" spans="1:18">
      <c r="A10" s="30" t="s">
        <v>32</v>
      </c>
      <c r="B10" s="30" t="s">
        <v>443</v>
      </c>
      <c r="D10" s="44" t="s">
        <v>431</v>
      </c>
      <c r="E10" s="44" t="s">
        <v>431</v>
      </c>
      <c r="F10" s="44" t="s">
        <v>431</v>
      </c>
      <c r="G10" s="44" t="s">
        <v>431</v>
      </c>
      <c r="H10" s="44" t="s">
        <v>431</v>
      </c>
      <c r="I10" s="44" t="s">
        <v>431</v>
      </c>
      <c r="J10" s="44" t="s">
        <v>431</v>
      </c>
      <c r="K10" s="44" t="s">
        <v>444</v>
      </c>
      <c r="L10" s="44" t="s">
        <v>444</v>
      </c>
      <c r="M10" s="44" t="s">
        <v>444</v>
      </c>
      <c r="N10" s="44" t="s">
        <v>444</v>
      </c>
      <c r="O10" s="44" t="s">
        <v>444</v>
      </c>
      <c r="P10" s="44" t="s">
        <v>444</v>
      </c>
      <c r="Q10" s="302" t="s">
        <v>445</v>
      </c>
    </row>
    <row r="11" spans="1:18">
      <c r="A11" s="303" t="s">
        <v>34</v>
      </c>
      <c r="B11" s="303" t="s">
        <v>446</v>
      </c>
      <c r="C11" s="103"/>
      <c r="D11" s="294">
        <f>'WP B.4.1B'!C8</f>
        <v>43070</v>
      </c>
      <c r="E11" s="294">
        <f>'WP B.4.1B'!D8</f>
        <v>43101</v>
      </c>
      <c r="F11" s="294">
        <f>'WP B.4.1B'!E8</f>
        <v>43132</v>
      </c>
      <c r="G11" s="294">
        <f>'WP B.4.1B'!F8</f>
        <v>43160</v>
      </c>
      <c r="H11" s="294">
        <f>'WP B.4.1B'!G8</f>
        <v>43191</v>
      </c>
      <c r="I11" s="294">
        <f>'WP B.4.1B'!H8</f>
        <v>43221</v>
      </c>
      <c r="J11" s="294">
        <f>'WP B.4.1B'!I8</f>
        <v>43252</v>
      </c>
      <c r="K11" s="294">
        <f>'WP B.4.1B'!J8</f>
        <v>43282</v>
      </c>
      <c r="L11" s="294">
        <f>'WP B.4.1B'!K8</f>
        <v>43313</v>
      </c>
      <c r="M11" s="294">
        <f>'WP B.4.1B'!L8</f>
        <v>43344</v>
      </c>
      <c r="N11" s="294">
        <f>'WP B.4.1B'!M8</f>
        <v>43374</v>
      </c>
      <c r="O11" s="294">
        <f>'WP B.4.1B'!N8</f>
        <v>43405</v>
      </c>
      <c r="P11" s="294">
        <f>'WP B.4.1B'!O8</f>
        <v>43435</v>
      </c>
      <c r="Q11" s="304" t="s">
        <v>89</v>
      </c>
    </row>
    <row r="12" spans="1:18" ht="15.75">
      <c r="B12" s="305" t="s">
        <v>376</v>
      </c>
    </row>
    <row r="13" spans="1:18">
      <c r="A13" s="30">
        <v>1</v>
      </c>
      <c r="C13" s="75" t="s">
        <v>382</v>
      </c>
      <c r="D13" s="306">
        <v>10404257.697957151</v>
      </c>
      <c r="E13" s="306">
        <v>10404257.697957151</v>
      </c>
      <c r="F13" s="306">
        <v>10404257.697957151</v>
      </c>
      <c r="G13" s="306">
        <v>9114435</v>
      </c>
      <c r="H13" s="306">
        <v>9114435</v>
      </c>
      <c r="I13" s="306">
        <v>9114435</v>
      </c>
      <c r="J13" s="306">
        <v>9028253</v>
      </c>
      <c r="K13" s="306">
        <v>9000278.8750404827</v>
      </c>
      <c r="L13" s="306">
        <v>8972304.6007349268</v>
      </c>
      <c r="M13" s="306">
        <v>8944330.3264293708</v>
      </c>
      <c r="N13" s="306">
        <v>8916356.0521238148</v>
      </c>
      <c r="O13" s="306">
        <v>8888381.7778182589</v>
      </c>
      <c r="P13" s="306">
        <v>8860407.5035127029</v>
      </c>
      <c r="Q13" s="307">
        <f>(SUM(D13:P13))/13</f>
        <v>9320491.5561177712</v>
      </c>
    </row>
    <row r="14" spans="1:18" ht="14.25" customHeight="1">
      <c r="A14" s="30">
        <f>A13+1</f>
        <v>2</v>
      </c>
      <c r="B14" s="308"/>
      <c r="C14" s="2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10"/>
    </row>
    <row r="15" spans="1:18">
      <c r="A15" s="30">
        <f t="shared" ref="A15:A49" si="0">A14+1</f>
        <v>3</v>
      </c>
      <c r="C15" s="75" t="s">
        <v>378</v>
      </c>
      <c r="D15" s="309">
        <v>-66268035</v>
      </c>
      <c r="E15" s="309">
        <v>-66268035</v>
      </c>
      <c r="F15" s="309">
        <v>-66268035</v>
      </c>
      <c r="G15" s="309">
        <v>-70393298</v>
      </c>
      <c r="H15" s="309">
        <v>-70393298</v>
      </c>
      <c r="I15" s="309">
        <v>-70393298</v>
      </c>
      <c r="J15" s="309">
        <v>-71332054</v>
      </c>
      <c r="K15" s="309">
        <v>-73997402.108422428</v>
      </c>
      <c r="L15" s="309">
        <v>-76309391.189978927</v>
      </c>
      <c r="M15" s="309">
        <v>-78668744.351516038</v>
      </c>
      <c r="N15" s="309">
        <v>-79313578.065603375</v>
      </c>
      <c r="O15" s="309">
        <v>-80049270.808809906</v>
      </c>
      <c r="P15" s="309">
        <v>-80791089.958195508</v>
      </c>
      <c r="Q15" s="311">
        <f>(SUM(D15:P15))/13</f>
        <v>-73111194.575578928</v>
      </c>
    </row>
    <row r="16" spans="1:18">
      <c r="A16" s="30">
        <f t="shared" si="0"/>
        <v>4</v>
      </c>
      <c r="B16" s="308"/>
      <c r="C16" s="29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1"/>
    </row>
    <row r="17" spans="1:18">
      <c r="A17" s="30">
        <f t="shared" si="0"/>
        <v>5</v>
      </c>
      <c r="C17" s="75" t="s">
        <v>379</v>
      </c>
      <c r="D17" s="309">
        <v>-7784</v>
      </c>
      <c r="E17" s="309">
        <v>-7784</v>
      </c>
      <c r="F17" s="309">
        <v>-7784</v>
      </c>
      <c r="G17" s="309">
        <v>-7784</v>
      </c>
      <c r="H17" s="309">
        <v>-7784</v>
      </c>
      <c r="I17" s="309">
        <v>-7784</v>
      </c>
      <c r="J17" s="309">
        <v>-47285</v>
      </c>
      <c r="K17" s="309">
        <v>-47285</v>
      </c>
      <c r="L17" s="309">
        <v>-47285</v>
      </c>
      <c r="M17" s="309">
        <v>-47285</v>
      </c>
      <c r="N17" s="309">
        <v>-47285</v>
      </c>
      <c r="O17" s="309">
        <v>-47285</v>
      </c>
      <c r="P17" s="309">
        <v>-47285</v>
      </c>
      <c r="Q17" s="311">
        <f>(SUM(D17:P17))/13</f>
        <v>-29053.76923076923</v>
      </c>
    </row>
    <row r="18" spans="1:18" ht="14.25" customHeight="1">
      <c r="A18" s="30">
        <f t="shared" si="0"/>
        <v>6</v>
      </c>
      <c r="B18" s="308"/>
      <c r="C18" s="29"/>
      <c r="D18" s="26"/>
      <c r="E18" s="26"/>
      <c r="F18" s="26"/>
      <c r="G18" s="26"/>
      <c r="H18" s="26"/>
      <c r="I18" s="49"/>
      <c r="J18" s="49"/>
      <c r="K18" s="49"/>
      <c r="L18" s="108"/>
      <c r="M18" s="108"/>
      <c r="N18" s="108"/>
      <c r="O18" s="108"/>
    </row>
    <row r="19" spans="1:18">
      <c r="A19" s="30">
        <f t="shared" si="0"/>
        <v>7</v>
      </c>
      <c r="C19" s="313" t="s">
        <v>380</v>
      </c>
      <c r="D19" s="240">
        <f t="shared" ref="D19:P19" si="1">SUM(D13:D17)</f>
        <v>-55871561.302042849</v>
      </c>
      <c r="E19" s="240">
        <f t="shared" si="1"/>
        <v>-55871561.302042849</v>
      </c>
      <c r="F19" s="240">
        <f t="shared" si="1"/>
        <v>-55871561.302042849</v>
      </c>
      <c r="G19" s="240">
        <f t="shared" si="1"/>
        <v>-61286647</v>
      </c>
      <c r="H19" s="240">
        <f t="shared" si="1"/>
        <v>-61286647</v>
      </c>
      <c r="I19" s="240">
        <f t="shared" si="1"/>
        <v>-61286647</v>
      </c>
      <c r="J19" s="240">
        <f t="shared" si="1"/>
        <v>-62351086</v>
      </c>
      <c r="K19" s="240">
        <f t="shared" si="1"/>
        <v>-65044408.233381942</v>
      </c>
      <c r="L19" s="240">
        <f t="shared" si="1"/>
        <v>-67384371.589244008</v>
      </c>
      <c r="M19" s="240">
        <f t="shared" si="1"/>
        <v>-69771699.025086671</v>
      </c>
      <c r="N19" s="240">
        <f t="shared" si="1"/>
        <v>-70444507.013479561</v>
      </c>
      <c r="O19" s="240">
        <f t="shared" si="1"/>
        <v>-71208174.030991644</v>
      </c>
      <c r="P19" s="314">
        <f t="shared" si="1"/>
        <v>-71977967.454682797</v>
      </c>
      <c r="Q19" s="314">
        <f>(SUM(D19:P19))/13</f>
        <v>-63819756.788691945</v>
      </c>
      <c r="R19" s="311"/>
    </row>
    <row r="20" spans="1:18" ht="14.25" customHeight="1">
      <c r="A20" s="30">
        <f t="shared" si="0"/>
        <v>8</v>
      </c>
      <c r="B20" s="308"/>
      <c r="C20" s="29"/>
      <c r="D20" s="26"/>
      <c r="E20" s="26"/>
      <c r="F20" s="26"/>
      <c r="G20" s="26"/>
      <c r="H20" s="26"/>
      <c r="I20" s="49"/>
      <c r="J20" s="49"/>
      <c r="K20" s="49"/>
      <c r="L20" s="108"/>
      <c r="M20" s="108"/>
      <c r="N20" s="108"/>
      <c r="O20" s="108"/>
    </row>
    <row r="21" spans="1:18" ht="15.75">
      <c r="A21" s="30">
        <f t="shared" si="0"/>
        <v>9</v>
      </c>
      <c r="B21" s="305" t="s">
        <v>381</v>
      </c>
      <c r="D21" s="49"/>
      <c r="E21" s="49"/>
      <c r="F21" s="49"/>
      <c r="G21" s="49"/>
      <c r="I21" s="49"/>
      <c r="J21" s="49"/>
      <c r="K21" s="49"/>
      <c r="L21" s="108"/>
      <c r="M21" s="108"/>
      <c r="N21" s="108"/>
      <c r="O21" s="108"/>
    </row>
    <row r="22" spans="1:18">
      <c r="A22" s="30">
        <f t="shared" si="0"/>
        <v>10</v>
      </c>
      <c r="C22" s="75" t="s">
        <v>382</v>
      </c>
      <c r="D22" s="306">
        <v>504522022</v>
      </c>
      <c r="E22" s="306">
        <v>504522022</v>
      </c>
      <c r="F22" s="306">
        <v>504522022</v>
      </c>
      <c r="G22" s="306">
        <v>440605947</v>
      </c>
      <c r="H22" s="306">
        <v>440605947</v>
      </c>
      <c r="I22" s="306">
        <v>440605947</v>
      </c>
      <c r="J22" s="306">
        <v>437021385</v>
      </c>
      <c r="K22" s="306">
        <v>437021385</v>
      </c>
      <c r="L22" s="306">
        <v>437021385</v>
      </c>
      <c r="M22" s="306">
        <v>437021385</v>
      </c>
      <c r="N22" s="306">
        <v>437021385</v>
      </c>
      <c r="O22" s="306">
        <v>437021385</v>
      </c>
      <c r="P22" s="306">
        <v>437021385</v>
      </c>
      <c r="Q22" s="307">
        <f>(SUM(D22:P22))/13</f>
        <v>453425661.69230771</v>
      </c>
      <c r="R22" s="27"/>
    </row>
    <row r="23" spans="1:18">
      <c r="A23" s="30">
        <f t="shared" si="0"/>
        <v>11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10"/>
    </row>
    <row r="24" spans="1:18">
      <c r="A24" s="30">
        <f t="shared" si="0"/>
        <v>12</v>
      </c>
      <c r="C24" s="75" t="s">
        <v>378</v>
      </c>
      <c r="D24" s="309">
        <v>-17021092</v>
      </c>
      <c r="E24" s="309">
        <v>-17021092</v>
      </c>
      <c r="F24" s="309">
        <v>-17021092</v>
      </c>
      <c r="G24" s="309">
        <v>-17345030</v>
      </c>
      <c r="H24" s="309">
        <v>-17345030</v>
      </c>
      <c r="I24" s="309">
        <v>-17345030</v>
      </c>
      <c r="J24" s="309">
        <v>-17761671</v>
      </c>
      <c r="K24" s="309">
        <v>-18332470.983331285</v>
      </c>
      <c r="L24" s="309">
        <v>-18821962.435575552</v>
      </c>
      <c r="M24" s="309">
        <v>-19468076.640306506</v>
      </c>
      <c r="N24" s="309">
        <v>-19536914.430759437</v>
      </c>
      <c r="O24" s="309">
        <v>-19619728.371576544</v>
      </c>
      <c r="P24" s="309">
        <v>-19702364.029849909</v>
      </c>
      <c r="Q24" s="311">
        <f>(SUM(D24:P24))/13</f>
        <v>-18180119.530107632</v>
      </c>
    </row>
    <row r="25" spans="1:18" ht="14.25" customHeight="1">
      <c r="A25" s="30">
        <f t="shared" si="0"/>
        <v>13</v>
      </c>
      <c r="B25" s="308"/>
      <c r="C25" s="29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1"/>
    </row>
    <row r="26" spans="1:18">
      <c r="A26" s="30">
        <f t="shared" si="0"/>
        <v>14</v>
      </c>
      <c r="C26" s="75" t="s">
        <v>379</v>
      </c>
      <c r="D26" s="309">
        <v>31202176.240345001</v>
      </c>
      <c r="E26" s="309">
        <v>24068825.590345003</v>
      </c>
      <c r="F26" s="309">
        <v>21481062.100345004</v>
      </c>
      <c r="G26" s="309">
        <v>25953641.740345001</v>
      </c>
      <c r="H26" s="309">
        <v>21574355.060219627</v>
      </c>
      <c r="I26" s="309">
        <v>22808807.777322352</v>
      </c>
      <c r="J26" s="309">
        <v>24564903.601925977</v>
      </c>
      <c r="K26" s="309">
        <v>24564903.601925977</v>
      </c>
      <c r="L26" s="309">
        <v>24564903.601925977</v>
      </c>
      <c r="M26" s="309">
        <v>24564903.601925977</v>
      </c>
      <c r="N26" s="309">
        <v>24564903.601925977</v>
      </c>
      <c r="O26" s="309">
        <v>24564903.601925977</v>
      </c>
      <c r="P26" s="309">
        <v>24564903.601925977</v>
      </c>
      <c r="Q26" s="311">
        <f>(SUM(D26:P26))/13</f>
        <v>24541784.132492598</v>
      </c>
    </row>
    <row r="27" spans="1:18" ht="14.25" customHeight="1">
      <c r="A27" s="30">
        <f t="shared" si="0"/>
        <v>15</v>
      </c>
      <c r="B27" s="308"/>
      <c r="C27" s="29"/>
      <c r="D27" s="26"/>
      <c r="E27" s="26"/>
      <c r="F27" s="26"/>
      <c r="G27" s="26"/>
      <c r="H27" s="26"/>
      <c r="I27" s="49"/>
      <c r="J27" s="49"/>
      <c r="K27" s="49"/>
      <c r="L27" s="108"/>
      <c r="M27" s="108"/>
      <c r="N27" s="108"/>
      <c r="O27" s="108"/>
    </row>
    <row r="28" spans="1:18">
      <c r="A28" s="30">
        <f t="shared" si="0"/>
        <v>16</v>
      </c>
      <c r="C28" s="313" t="s">
        <v>383</v>
      </c>
      <c r="D28" s="240">
        <f t="shared" ref="D28:P28" si="2">SUM(D22:D26)</f>
        <v>518703106.240345</v>
      </c>
      <c r="E28" s="240">
        <f t="shared" si="2"/>
        <v>511569755.59034503</v>
      </c>
      <c r="F28" s="240">
        <f t="shared" si="2"/>
        <v>508981992.10034502</v>
      </c>
      <c r="G28" s="240">
        <f t="shared" si="2"/>
        <v>449214558.740345</v>
      </c>
      <c r="H28" s="240">
        <f t="shared" si="2"/>
        <v>444835272.06021965</v>
      </c>
      <c r="I28" s="240">
        <f t="shared" si="2"/>
        <v>446069724.77732235</v>
      </c>
      <c r="J28" s="240">
        <f t="shared" si="2"/>
        <v>443824617.60192597</v>
      </c>
      <c r="K28" s="240">
        <f t="shared" si="2"/>
        <v>443253817.61859471</v>
      </c>
      <c r="L28" s="240">
        <f t="shared" si="2"/>
        <v>442764326.16635042</v>
      </c>
      <c r="M28" s="240">
        <f t="shared" si="2"/>
        <v>442118211.96161944</v>
      </c>
      <c r="N28" s="240">
        <f t="shared" si="2"/>
        <v>442049374.17116654</v>
      </c>
      <c r="O28" s="240">
        <f t="shared" si="2"/>
        <v>441966560.23034942</v>
      </c>
      <c r="P28" s="314">
        <f t="shared" si="2"/>
        <v>441883924.57207608</v>
      </c>
      <c r="Q28" s="314">
        <f>(SUM(D28:P28))/13</f>
        <v>459787326.29469264</v>
      </c>
      <c r="R28" s="311"/>
    </row>
    <row r="29" spans="1:18" ht="15.75">
      <c r="A29" s="30">
        <f t="shared" si="0"/>
        <v>17</v>
      </c>
      <c r="B29" s="305" t="s">
        <v>384</v>
      </c>
      <c r="C29" s="313"/>
      <c r="D29" s="290"/>
      <c r="E29" s="290"/>
      <c r="F29" s="290"/>
      <c r="G29" s="50"/>
      <c r="H29" s="50"/>
      <c r="I29" s="50"/>
      <c r="J29" s="50"/>
      <c r="K29" s="50"/>
      <c r="L29" s="108"/>
      <c r="M29" s="108"/>
      <c r="N29" s="108"/>
      <c r="O29" s="108"/>
    </row>
    <row r="30" spans="1:18">
      <c r="A30" s="30">
        <f t="shared" si="0"/>
        <v>18</v>
      </c>
      <c r="C30" s="75" t="s">
        <v>382</v>
      </c>
      <c r="D30" s="306">
        <v>6868</v>
      </c>
      <c r="E30" s="306">
        <v>6868</v>
      </c>
      <c r="F30" s="306">
        <v>6868</v>
      </c>
      <c r="G30" s="306">
        <v>10129</v>
      </c>
      <c r="H30" s="306">
        <v>10129</v>
      </c>
      <c r="I30" s="306">
        <v>10129</v>
      </c>
      <c r="J30" s="306">
        <v>68526</v>
      </c>
      <c r="K30" s="306">
        <v>68526</v>
      </c>
      <c r="L30" s="306">
        <v>68526</v>
      </c>
      <c r="M30" s="306">
        <v>68526</v>
      </c>
      <c r="N30" s="306">
        <v>68526</v>
      </c>
      <c r="O30" s="306">
        <v>68526</v>
      </c>
      <c r="P30" s="306">
        <v>68526</v>
      </c>
      <c r="Q30" s="307">
        <f>(SUM(D30:P30))/13</f>
        <v>40821</v>
      </c>
    </row>
    <row r="31" spans="1:18">
      <c r="A31" s="30">
        <f t="shared" si="0"/>
        <v>19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10"/>
    </row>
    <row r="32" spans="1:18">
      <c r="A32" s="30">
        <f t="shared" si="0"/>
        <v>20</v>
      </c>
      <c r="C32" s="75" t="s">
        <v>378</v>
      </c>
      <c r="D32" s="309">
        <v>-17234236</v>
      </c>
      <c r="E32" s="309">
        <v>-17234236</v>
      </c>
      <c r="F32" s="309">
        <v>-17234236</v>
      </c>
      <c r="G32" s="309">
        <v>-16885721</v>
      </c>
      <c r="H32" s="309">
        <v>-16885721</v>
      </c>
      <c r="I32" s="309">
        <v>-16885721</v>
      </c>
      <c r="J32" s="309">
        <v>-16728471</v>
      </c>
      <c r="K32" s="309">
        <v>-16674329.340609109</v>
      </c>
      <c r="L32" s="309">
        <v>-16579397.325323217</v>
      </c>
      <c r="M32" s="309">
        <v>-16436786.161776451</v>
      </c>
      <c r="N32" s="309">
        <v>-16303796.356638949</v>
      </c>
      <c r="O32" s="309">
        <v>-16170611.632476818</v>
      </c>
      <c r="P32" s="309">
        <v>-16037375.511528807</v>
      </c>
      <c r="Q32" s="311">
        <f>(SUM(D32:P32))/13</f>
        <v>-16714664.486796411</v>
      </c>
    </row>
    <row r="33" spans="1:18">
      <c r="A33" s="30">
        <f t="shared" si="0"/>
        <v>21</v>
      </c>
      <c r="B33" s="308"/>
      <c r="C33" s="29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0"/>
    </row>
    <row r="34" spans="1:18">
      <c r="A34" s="30">
        <f t="shared" si="0"/>
        <v>22</v>
      </c>
      <c r="C34" s="75" t="s">
        <v>379</v>
      </c>
      <c r="D34" s="309">
        <v>0</v>
      </c>
      <c r="E34" s="309">
        <v>0</v>
      </c>
      <c r="F34" s="309">
        <v>0</v>
      </c>
      <c r="G34" s="309">
        <v>0</v>
      </c>
      <c r="H34" s="309">
        <v>0</v>
      </c>
      <c r="I34" s="309">
        <v>0</v>
      </c>
      <c r="J34" s="309">
        <v>0</v>
      </c>
      <c r="K34" s="309">
        <v>0</v>
      </c>
      <c r="L34" s="309">
        <v>0</v>
      </c>
      <c r="M34" s="309">
        <v>0</v>
      </c>
      <c r="N34" s="309">
        <v>0</v>
      </c>
      <c r="O34" s="309">
        <v>0</v>
      </c>
      <c r="P34" s="309">
        <v>0</v>
      </c>
      <c r="Q34" s="311">
        <f>(SUM(D34:P34))/13</f>
        <v>0</v>
      </c>
    </row>
    <row r="35" spans="1:18">
      <c r="A35" s="30">
        <f t="shared" si="0"/>
        <v>23</v>
      </c>
      <c r="B35" s="308"/>
      <c r="C35" s="29"/>
      <c r="D35" s="26"/>
      <c r="E35" s="26"/>
      <c r="F35" s="26"/>
      <c r="G35" s="26"/>
      <c r="H35" s="26"/>
      <c r="I35" s="49"/>
      <c r="J35" s="49"/>
      <c r="K35" s="49"/>
      <c r="L35" s="108"/>
      <c r="M35" s="108"/>
      <c r="N35" s="108"/>
      <c r="O35" s="108"/>
    </row>
    <row r="36" spans="1:18">
      <c r="A36" s="30">
        <f t="shared" si="0"/>
        <v>24</v>
      </c>
      <c r="C36" s="313" t="s">
        <v>385</v>
      </c>
      <c r="D36" s="240">
        <f t="shared" ref="D36:P36" si="3">SUM(D30:D34)</f>
        <v>-17227368</v>
      </c>
      <c r="E36" s="240">
        <f t="shared" si="3"/>
        <v>-17227368</v>
      </c>
      <c r="F36" s="240">
        <f t="shared" si="3"/>
        <v>-17227368</v>
      </c>
      <c r="G36" s="240">
        <f t="shared" si="3"/>
        <v>-16875592</v>
      </c>
      <c r="H36" s="240">
        <f t="shared" si="3"/>
        <v>-16875592</v>
      </c>
      <c r="I36" s="240">
        <f t="shared" si="3"/>
        <v>-16875592</v>
      </c>
      <c r="J36" s="240">
        <f t="shared" si="3"/>
        <v>-16659945</v>
      </c>
      <c r="K36" s="240">
        <f>SUM(K30:K34)</f>
        <v>-16605803.340609109</v>
      </c>
      <c r="L36" s="240">
        <f t="shared" si="3"/>
        <v>-16510871.325323217</v>
      </c>
      <c r="M36" s="240">
        <f t="shared" si="3"/>
        <v>-16368260.161776451</v>
      </c>
      <c r="N36" s="240">
        <f t="shared" si="3"/>
        <v>-16235270.356638949</v>
      </c>
      <c r="O36" s="240">
        <f t="shared" si="3"/>
        <v>-16102085.632476818</v>
      </c>
      <c r="P36" s="314">
        <f t="shared" si="3"/>
        <v>-15968849.511528807</v>
      </c>
      <c r="Q36" s="314">
        <f>(SUM(D36:P36))/13</f>
        <v>-16673843.486796411</v>
      </c>
      <c r="R36" s="311"/>
    </row>
    <row r="37" spans="1:18">
      <c r="A37" s="30">
        <f t="shared" si="0"/>
        <v>25</v>
      </c>
      <c r="C37" s="313"/>
      <c r="D37" s="26"/>
      <c r="E37" s="26"/>
      <c r="F37" s="26"/>
      <c r="G37" s="49"/>
      <c r="I37" s="49"/>
      <c r="J37" s="49"/>
      <c r="K37" s="49"/>
      <c r="L37" s="108"/>
      <c r="M37" s="108"/>
      <c r="N37" s="108"/>
      <c r="O37" s="108"/>
    </row>
    <row r="38" spans="1:18" ht="15.75">
      <c r="A38" s="30">
        <f t="shared" si="0"/>
        <v>26</v>
      </c>
      <c r="B38" s="305" t="s">
        <v>386</v>
      </c>
      <c r="D38" s="49"/>
      <c r="E38" s="49"/>
      <c r="F38" s="49"/>
      <c r="G38" s="49"/>
      <c r="I38" s="49"/>
      <c r="J38" s="49"/>
      <c r="K38" s="49"/>
      <c r="L38" s="108"/>
      <c r="M38" s="108"/>
      <c r="N38" s="108"/>
      <c r="O38" s="108"/>
    </row>
    <row r="39" spans="1:18">
      <c r="A39" s="30">
        <f t="shared" si="0"/>
        <v>27</v>
      </c>
      <c r="C39" s="75" t="s">
        <v>382</v>
      </c>
      <c r="D39" s="306">
        <v>970543</v>
      </c>
      <c r="E39" s="306">
        <v>970543</v>
      </c>
      <c r="F39" s="306">
        <v>970543</v>
      </c>
      <c r="G39" s="306">
        <v>2022414</v>
      </c>
      <c r="H39" s="306">
        <v>2022414</v>
      </c>
      <c r="I39" s="306">
        <v>2022414</v>
      </c>
      <c r="J39" s="306">
        <v>1746795</v>
      </c>
      <c r="K39" s="306">
        <v>1746795</v>
      </c>
      <c r="L39" s="306">
        <v>1746795</v>
      </c>
      <c r="M39" s="306">
        <v>1746795</v>
      </c>
      <c r="N39" s="306">
        <v>1746795</v>
      </c>
      <c r="O39" s="306">
        <v>1746795</v>
      </c>
      <c r="P39" s="306">
        <v>1746795</v>
      </c>
      <c r="Q39" s="307">
        <f>(SUM(D39:P39))/13</f>
        <v>1631264.3076923077</v>
      </c>
    </row>
    <row r="40" spans="1:18">
      <c r="A40" s="30">
        <f t="shared" si="0"/>
        <v>28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10"/>
    </row>
    <row r="41" spans="1:18">
      <c r="A41" s="30">
        <f t="shared" si="0"/>
        <v>29</v>
      </c>
      <c r="C41" s="75" t="s">
        <v>378</v>
      </c>
      <c r="D41" s="309">
        <v>-4082724</v>
      </c>
      <c r="E41" s="309">
        <v>-4082724</v>
      </c>
      <c r="F41" s="309">
        <v>-4082724</v>
      </c>
      <c r="G41" s="309">
        <v>-727963</v>
      </c>
      <c r="H41" s="309">
        <v>-727963</v>
      </c>
      <c r="I41" s="309">
        <v>-727963</v>
      </c>
      <c r="J41" s="309">
        <v>-719976</v>
      </c>
      <c r="K41" s="309">
        <v>-725287.28808689071</v>
      </c>
      <c r="L41" s="309">
        <v>-730598.41085078195</v>
      </c>
      <c r="M41" s="309">
        <v>-735909.53361467295</v>
      </c>
      <c r="N41" s="309">
        <v>-748196.04646482435</v>
      </c>
      <c r="O41" s="309">
        <v>-746839.31653570384</v>
      </c>
      <c r="P41" s="309">
        <v>-745482.58660658321</v>
      </c>
      <c r="Q41" s="311">
        <f>(SUM(D41:P41))/13</f>
        <v>-1506488.4755507275</v>
      </c>
    </row>
    <row r="42" spans="1:18">
      <c r="A42" s="30">
        <f t="shared" si="0"/>
        <v>30</v>
      </c>
      <c r="B42" s="30"/>
      <c r="C42" s="29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0"/>
    </row>
    <row r="43" spans="1:18">
      <c r="A43" s="30">
        <f t="shared" si="0"/>
        <v>31</v>
      </c>
      <c r="C43" s="75" t="s">
        <v>379</v>
      </c>
      <c r="D43" s="309">
        <v>-894648</v>
      </c>
      <c r="E43" s="309">
        <v>-894648</v>
      </c>
      <c r="F43" s="309">
        <v>-894648</v>
      </c>
      <c r="G43" s="309">
        <v>-847457</v>
      </c>
      <c r="H43" s="309">
        <v>-847457</v>
      </c>
      <c r="I43" s="309">
        <v>-847457</v>
      </c>
      <c r="J43" s="309">
        <v>-886040</v>
      </c>
      <c r="K43" s="309">
        <v>-886040</v>
      </c>
      <c r="L43" s="309">
        <v>-886040</v>
      </c>
      <c r="M43" s="309">
        <v>-886040</v>
      </c>
      <c r="N43" s="309">
        <v>-886040</v>
      </c>
      <c r="O43" s="309">
        <v>-886040</v>
      </c>
      <c r="P43" s="309">
        <v>-886040</v>
      </c>
      <c r="Q43" s="311">
        <f>(SUM(D43:P43))/13</f>
        <v>-879122.69230769225</v>
      </c>
    </row>
    <row r="44" spans="1:18">
      <c r="A44" s="30">
        <f t="shared" si="0"/>
        <v>32</v>
      </c>
      <c r="C44" s="29"/>
      <c r="D44" s="309"/>
      <c r="E44" s="309"/>
      <c r="F44" s="309"/>
      <c r="G44" s="309"/>
      <c r="H44" s="309"/>
      <c r="I44" s="309"/>
      <c r="J44" s="309"/>
      <c r="K44" s="309"/>
      <c r="L44" s="311"/>
      <c r="M44" s="311"/>
      <c r="N44" s="311"/>
      <c r="O44" s="311"/>
      <c r="P44" s="311"/>
      <c r="Q44" s="310"/>
    </row>
    <row r="45" spans="1:18">
      <c r="A45" s="30">
        <f t="shared" si="0"/>
        <v>33</v>
      </c>
      <c r="C45" s="75" t="s">
        <v>387</v>
      </c>
      <c r="D45" s="309">
        <v>0</v>
      </c>
      <c r="E45" s="309">
        <v>0</v>
      </c>
      <c r="F45" s="309">
        <v>0</v>
      </c>
      <c r="G45" s="309">
        <v>0</v>
      </c>
      <c r="H45" s="309">
        <v>0</v>
      </c>
      <c r="I45" s="309">
        <v>0</v>
      </c>
      <c r="J45" s="309">
        <v>0</v>
      </c>
      <c r="K45" s="309">
        <v>0</v>
      </c>
      <c r="L45" s="309">
        <v>0</v>
      </c>
      <c r="M45" s="309">
        <v>0</v>
      </c>
      <c r="N45" s="309">
        <v>0</v>
      </c>
      <c r="O45" s="309">
        <v>0</v>
      </c>
      <c r="P45" s="309">
        <v>0</v>
      </c>
      <c r="Q45" s="311">
        <f>(SUM(D45:P45))/13</f>
        <v>0</v>
      </c>
    </row>
    <row r="46" spans="1:18">
      <c r="A46" s="30">
        <f t="shared" si="0"/>
        <v>34</v>
      </c>
      <c r="B46" s="308"/>
      <c r="C46" s="29"/>
      <c r="D46" s="26"/>
      <c r="E46" s="26"/>
      <c r="F46" s="26"/>
      <c r="G46" s="26"/>
      <c r="H46" s="26"/>
      <c r="I46" s="49"/>
      <c r="J46" s="49"/>
      <c r="K46" s="49"/>
      <c r="L46" s="286"/>
      <c r="M46" s="108"/>
      <c r="N46" s="108"/>
      <c r="O46" s="108"/>
      <c r="P46" s="108"/>
    </row>
    <row r="47" spans="1:18">
      <c r="A47" s="30">
        <f t="shared" si="0"/>
        <v>35</v>
      </c>
      <c r="C47" s="313" t="s">
        <v>388</v>
      </c>
      <c r="D47" s="240">
        <f>SUM(D39:D46)</f>
        <v>-4006829</v>
      </c>
      <c r="E47" s="240">
        <f t="shared" ref="E47:P47" si="4">SUM(E39:E46)</f>
        <v>-4006829</v>
      </c>
      <c r="F47" s="240">
        <f t="shared" si="4"/>
        <v>-4006829</v>
      </c>
      <c r="G47" s="240">
        <f t="shared" si="4"/>
        <v>446994</v>
      </c>
      <c r="H47" s="240">
        <f t="shared" si="4"/>
        <v>446994</v>
      </c>
      <c r="I47" s="240">
        <f t="shared" si="4"/>
        <v>446994</v>
      </c>
      <c r="J47" s="240">
        <f t="shared" si="4"/>
        <v>140779</v>
      </c>
      <c r="K47" s="240">
        <f t="shared" si="4"/>
        <v>135467.71191310929</v>
      </c>
      <c r="L47" s="240">
        <f t="shared" si="4"/>
        <v>130156.58914921805</v>
      </c>
      <c r="M47" s="240">
        <f t="shared" si="4"/>
        <v>124845.46638532705</v>
      </c>
      <c r="N47" s="240">
        <f t="shared" si="4"/>
        <v>112558.95353517565</v>
      </c>
      <c r="O47" s="240">
        <f t="shared" si="4"/>
        <v>113915.68346429616</v>
      </c>
      <c r="P47" s="240">
        <f t="shared" si="4"/>
        <v>115272.41339341679</v>
      </c>
      <c r="Q47" s="314">
        <f>(SUM(D47:P47))/13</f>
        <v>-754346.86016611208</v>
      </c>
      <c r="R47" s="311"/>
    </row>
    <row r="48" spans="1:18">
      <c r="A48" s="30">
        <f t="shared" si="0"/>
        <v>36</v>
      </c>
      <c r="D48" s="49"/>
      <c r="E48" s="49"/>
      <c r="F48" s="49"/>
      <c r="G48" s="49"/>
      <c r="I48" s="49"/>
      <c r="J48" s="49"/>
      <c r="K48" s="49"/>
      <c r="L48" s="49"/>
      <c r="P48" s="108"/>
    </row>
    <row r="49" spans="1:17" ht="15.75" thickBot="1">
      <c r="A49" s="30">
        <f t="shared" si="0"/>
        <v>37</v>
      </c>
      <c r="B49" s="49"/>
      <c r="C49" s="4" t="s">
        <v>324</v>
      </c>
      <c r="D49" s="111">
        <f>D47+D36+D28+D19</f>
        <v>441597347.93830216</v>
      </c>
      <c r="E49" s="111">
        <f t="shared" ref="E49:P49" si="5">E47+E36+E28+E19</f>
        <v>434463997.28830218</v>
      </c>
      <c r="F49" s="111">
        <f t="shared" si="5"/>
        <v>431876233.79830217</v>
      </c>
      <c r="G49" s="111">
        <f t="shared" si="5"/>
        <v>371499313.740345</v>
      </c>
      <c r="H49" s="111">
        <f t="shared" si="5"/>
        <v>367120027.06021965</v>
      </c>
      <c r="I49" s="111">
        <f t="shared" si="5"/>
        <v>368354479.77732235</v>
      </c>
      <c r="J49" s="111">
        <f t="shared" si="5"/>
        <v>364954365.60192597</v>
      </c>
      <c r="K49" s="111">
        <f t="shared" si="5"/>
        <v>361739073.75651675</v>
      </c>
      <c r="L49" s="111">
        <f t="shared" si="5"/>
        <v>358999239.84093243</v>
      </c>
      <c r="M49" s="111">
        <f t="shared" si="5"/>
        <v>356103098.24114168</v>
      </c>
      <c r="N49" s="111">
        <f t="shared" si="5"/>
        <v>355482155.75458324</v>
      </c>
      <c r="O49" s="111">
        <f t="shared" si="5"/>
        <v>354770216.25034523</v>
      </c>
      <c r="P49" s="111">
        <f t="shared" si="5"/>
        <v>354052380.0192579</v>
      </c>
      <c r="Q49" s="111">
        <f>(SUM(D49:P49))/13</f>
        <v>378539379.15903819</v>
      </c>
    </row>
    <row r="50" spans="1:17" ht="15.75" thickTop="1">
      <c r="A50" s="49"/>
      <c r="B50" s="49"/>
    </row>
    <row r="51" spans="1:17">
      <c r="A51" s="49"/>
      <c r="B51" s="49"/>
      <c r="C51" s="49" t="s">
        <v>315</v>
      </c>
    </row>
    <row r="52" spans="1:17">
      <c r="A52" s="49"/>
      <c r="B52" s="49"/>
      <c r="C52" s="49" t="s">
        <v>447</v>
      </c>
    </row>
    <row r="53" spans="1:17">
      <c r="A53" s="49"/>
      <c r="B53" s="49"/>
    </row>
    <row r="54" spans="1:17">
      <c r="A54" s="49"/>
      <c r="B54" s="49"/>
    </row>
    <row r="55" spans="1:17">
      <c r="A55" s="49"/>
      <c r="B55" s="49"/>
    </row>
    <row r="56" spans="1:17">
      <c r="A56" s="49"/>
      <c r="B56" s="49"/>
    </row>
    <row r="57" spans="1:17">
      <c r="D57" s="27"/>
    </row>
    <row r="58" spans="1:17">
      <c r="D58" s="27"/>
    </row>
    <row r="59" spans="1:17">
      <c r="D59" s="27"/>
    </row>
    <row r="61" spans="1:17">
      <c r="H61" s="4"/>
    </row>
    <row r="62" spans="1:17">
      <c r="H62" s="4"/>
    </row>
    <row r="63" spans="1:17">
      <c r="H63" s="4"/>
    </row>
    <row r="64" spans="1:17">
      <c r="C64" s="315"/>
      <c r="H64" s="4"/>
    </row>
    <row r="65" spans="3:16">
      <c r="C65" s="310"/>
      <c r="H65" s="4"/>
    </row>
    <row r="66" spans="3:16">
      <c r="H66" s="4"/>
    </row>
    <row r="69" spans="3:16">
      <c r="H69" s="4"/>
    </row>
    <row r="70" spans="3:16">
      <c r="H70" s="4"/>
    </row>
    <row r="71" spans="3:16">
      <c r="H71" s="4"/>
    </row>
    <row r="72" spans="3:16">
      <c r="C72" s="315"/>
      <c r="H72" s="4"/>
    </row>
    <row r="74" spans="3:16">
      <c r="H74" s="4"/>
      <c r="K74" s="315"/>
      <c r="L74" s="315"/>
      <c r="M74" s="315"/>
      <c r="N74" s="315"/>
      <c r="O74" s="315"/>
      <c r="P74" s="315"/>
    </row>
    <row r="78" spans="3:16">
      <c r="K78" s="27"/>
    </row>
  </sheetData>
  <mergeCells count="3">
    <mergeCell ref="A1:Q1"/>
    <mergeCell ref="A2:Q2"/>
    <mergeCell ref="A3:Q3"/>
  </mergeCells>
  <printOptions horizontalCentered="1"/>
  <pageMargins left="0.33" right="0.33" top="0.93" bottom="1" header="0.25" footer="0.5"/>
  <pageSetup scale="42" orientation="landscape" verticalDpi="300" r:id="rId1"/>
  <headerFooter alignWithMargins="0">
    <oddHeader>&amp;RCASE NO. 2018-00281
FR 16(8)(b)
ATTACHMENT 1</oddHeader>
    <oddFooter>&amp;R&amp;A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view="pageBreakPreview" zoomScale="70" zoomScaleNormal="7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D12" sqref="D12"/>
    </sheetView>
  </sheetViews>
  <sheetFormatPr defaultColWidth="8.44140625" defaultRowHeight="15"/>
  <cols>
    <col min="1" max="1" width="5" style="4" customWidth="1"/>
    <col min="2" max="2" width="5.6640625" style="4" customWidth="1"/>
    <col min="3" max="3" width="49.33203125" style="4" bestFit="1" customWidth="1"/>
    <col min="4" max="5" width="14.77734375" style="4" bestFit="1" customWidth="1"/>
    <col min="6" max="6" width="14.33203125" style="4" bestFit="1" customWidth="1"/>
    <col min="7" max="7" width="14.77734375" style="4" bestFit="1" customWidth="1"/>
    <col min="8" max="8" width="14.77734375" style="49" bestFit="1" customWidth="1"/>
    <col min="9" max="9" width="14.88671875" style="4" bestFit="1" customWidth="1"/>
    <col min="10" max="11" width="14.77734375" style="4" bestFit="1" customWidth="1"/>
    <col min="12" max="15" width="14.88671875" style="4" bestFit="1" customWidth="1"/>
    <col min="16" max="17" width="14.77734375" style="4" bestFit="1" customWidth="1"/>
    <col min="18" max="18" width="9.33203125" style="4" bestFit="1" customWidth="1"/>
    <col min="19" max="16384" width="8.44140625" style="4"/>
  </cols>
  <sheetData>
    <row r="1" spans="1:17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7">
      <c r="A3" s="333" t="s">
        <v>366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>
      <c r="A4" s="333" t="str">
        <f>'WP B.4.1F'!A3:P3</f>
        <v>Forecasted Test Period: Twelve Months Ended March 31, 2020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>
      <c r="A5" s="9"/>
      <c r="B5" s="42"/>
      <c r="C5" s="42"/>
      <c r="D5" s="42"/>
      <c r="E5" s="42"/>
      <c r="F5" s="42"/>
      <c r="G5" s="42"/>
      <c r="H5" s="216"/>
      <c r="I5" s="42"/>
      <c r="J5" s="42"/>
      <c r="K5" s="42"/>
    </row>
    <row r="6" spans="1:17">
      <c r="A6" s="48" t="str">
        <f>'B.1 F '!A6</f>
        <v>Data:______Base Period__X___Forecasted Period</v>
      </c>
      <c r="B6" s="48"/>
      <c r="C6" s="49"/>
      <c r="P6" s="4" t="s">
        <v>368</v>
      </c>
    </row>
    <row r="7" spans="1:17">
      <c r="A7" s="48" t="str">
        <f>'B.1 F '!A7</f>
        <v>Type of Filing:___X____Original________Updated ________Revised</v>
      </c>
      <c r="B7" s="49"/>
      <c r="C7" s="48"/>
      <c r="P7" s="4" t="s">
        <v>448</v>
      </c>
    </row>
    <row r="8" spans="1:17">
      <c r="A8" s="102" t="str">
        <f>'B.1 F '!A8</f>
        <v>Workpaper Reference No(s).</v>
      </c>
      <c r="B8" s="103"/>
      <c r="C8" s="103"/>
      <c r="D8" s="103"/>
      <c r="E8" s="103"/>
      <c r="F8" s="103"/>
      <c r="G8" s="301"/>
      <c r="H8" s="301"/>
      <c r="I8" s="103"/>
      <c r="J8" s="103"/>
      <c r="K8" s="301"/>
      <c r="L8" s="103"/>
      <c r="M8" s="301"/>
      <c r="N8" s="301"/>
      <c r="O8" s="301"/>
      <c r="P8" s="301"/>
      <c r="Q8" s="301"/>
    </row>
    <row r="9" spans="1:17">
      <c r="D9" s="7"/>
      <c r="E9" s="50"/>
      <c r="F9" s="30"/>
      <c r="G9" s="30"/>
      <c r="H9" s="65"/>
      <c r="I9" s="30"/>
      <c r="J9" s="50"/>
      <c r="K9" s="30"/>
    </row>
    <row r="10" spans="1:17">
      <c r="A10" s="30" t="s">
        <v>32</v>
      </c>
      <c r="B10" s="30" t="s">
        <v>443</v>
      </c>
      <c r="D10" s="44" t="s">
        <v>433</v>
      </c>
      <c r="E10" s="44" t="s">
        <v>433</v>
      </c>
      <c r="F10" s="44" t="s">
        <v>433</v>
      </c>
      <c r="G10" s="44" t="s">
        <v>433</v>
      </c>
      <c r="H10" s="44" t="s">
        <v>433</v>
      </c>
      <c r="I10" s="44" t="s">
        <v>449</v>
      </c>
      <c r="J10" s="44" t="s">
        <v>449</v>
      </c>
      <c r="K10" s="44" t="s">
        <v>449</v>
      </c>
      <c r="L10" s="44" t="s">
        <v>449</v>
      </c>
      <c r="M10" s="44" t="s">
        <v>449</v>
      </c>
      <c r="N10" s="44" t="s">
        <v>449</v>
      </c>
      <c r="O10" s="44" t="s">
        <v>449</v>
      </c>
      <c r="P10" s="44" t="s">
        <v>449</v>
      </c>
      <c r="Q10" s="302" t="s">
        <v>445</v>
      </c>
    </row>
    <row r="11" spans="1:17">
      <c r="A11" s="303" t="s">
        <v>34</v>
      </c>
      <c r="B11" s="303" t="s">
        <v>446</v>
      </c>
      <c r="C11" s="103"/>
      <c r="D11" s="294">
        <f>'WP B.4.1F'!C8</f>
        <v>43526</v>
      </c>
      <c r="E11" s="294">
        <f>'WP B.4.1F'!D8</f>
        <v>43556</v>
      </c>
      <c r="F11" s="294">
        <f>'WP B.4.1F'!E8</f>
        <v>43586</v>
      </c>
      <c r="G11" s="294">
        <f>'WP B.4.1F'!F8</f>
        <v>43617</v>
      </c>
      <c r="H11" s="294">
        <f>'WP B.4.1F'!G8</f>
        <v>43647</v>
      </c>
      <c r="I11" s="294">
        <f>'WP B.4.1F'!H8</f>
        <v>43678</v>
      </c>
      <c r="J11" s="294">
        <f>'WP B.4.1F'!I8</f>
        <v>43709</v>
      </c>
      <c r="K11" s="294">
        <f>'WP B.4.1F'!J8</f>
        <v>43739</v>
      </c>
      <c r="L11" s="294">
        <f>'WP B.4.1F'!K8</f>
        <v>43770</v>
      </c>
      <c r="M11" s="294">
        <f>'WP B.4.1F'!L8</f>
        <v>43800</v>
      </c>
      <c r="N11" s="294">
        <f>'WP B.4.1F'!M8</f>
        <v>43831</v>
      </c>
      <c r="O11" s="294">
        <f>'WP B.4.1F'!N8</f>
        <v>43862</v>
      </c>
      <c r="P11" s="294">
        <f>'WP B.4.1F'!O8</f>
        <v>43891</v>
      </c>
      <c r="Q11" s="304" t="s">
        <v>89</v>
      </c>
    </row>
    <row r="12" spans="1:17" ht="15.75">
      <c r="B12" s="305" t="s">
        <v>376</v>
      </c>
    </row>
    <row r="13" spans="1:17">
      <c r="A13" s="30">
        <v>1</v>
      </c>
      <c r="C13" s="75" t="s">
        <v>382</v>
      </c>
      <c r="D13" s="112">
        <v>8776484.680596035</v>
      </c>
      <c r="E13" s="112">
        <v>8749796.1801961288</v>
      </c>
      <c r="F13" s="112">
        <v>8725471.5184030719</v>
      </c>
      <c r="G13" s="112">
        <v>8703434.4423585758</v>
      </c>
      <c r="H13" s="112">
        <v>8683761.2049209308</v>
      </c>
      <c r="I13" s="112">
        <v>8666451.8060901351</v>
      </c>
      <c r="J13" s="112">
        <v>8651429.9930079021</v>
      </c>
      <c r="K13" s="112">
        <v>8638772.0185325164</v>
      </c>
      <c r="L13" s="112">
        <v>8628401.6298056953</v>
      </c>
      <c r="M13" s="112">
        <v>8620395.0796857234</v>
      </c>
      <c r="N13" s="112">
        <v>8614752.3681726009</v>
      </c>
      <c r="O13" s="112">
        <v>8611244.7366914693</v>
      </c>
      <c r="P13" s="112">
        <v>8610100.9438171871</v>
      </c>
      <c r="Q13" s="106">
        <f>(SUM(D13:P13))/13</f>
        <v>8667730.5078675356</v>
      </c>
    </row>
    <row r="14" spans="1:17" ht="14.25" customHeight="1">
      <c r="A14" s="30">
        <f>A13+1</f>
        <v>2</v>
      </c>
      <c r="B14" s="308"/>
      <c r="C14" s="29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108"/>
    </row>
    <row r="15" spans="1:17">
      <c r="A15" s="30">
        <f t="shared" ref="A15:A49" si="0">A14+1</f>
        <v>3</v>
      </c>
      <c r="C15" s="75" t="s">
        <v>378</v>
      </c>
      <c r="D15" s="286">
        <v>-82081168.145582482</v>
      </c>
      <c r="E15" s="286">
        <v>-82464468.652547091</v>
      </c>
      <c r="F15" s="286">
        <v>-82801658.033668086</v>
      </c>
      <c r="G15" s="286">
        <v>-83103565.423110873</v>
      </c>
      <c r="H15" s="286">
        <v>-83392420.91979605</v>
      </c>
      <c r="I15" s="286">
        <v>-83622352.833377659</v>
      </c>
      <c r="J15" s="286">
        <v>-83802023.01198858</v>
      </c>
      <c r="K15" s="286">
        <v>-84098341.779149994</v>
      </c>
      <c r="L15" s="286">
        <v>-84375882.291798368</v>
      </c>
      <c r="M15" s="286">
        <v>-84592543.33940962</v>
      </c>
      <c r="N15" s="286">
        <v>-84713182.912390664</v>
      </c>
      <c r="O15" s="286">
        <v>-84764417.495854124</v>
      </c>
      <c r="P15" s="286">
        <v>-84778101.508996785</v>
      </c>
      <c r="Q15" s="108">
        <f t="shared" ref="Q15:Q41" si="1">(SUM(D15:P15))/13</f>
        <v>-83737702.026743874</v>
      </c>
    </row>
    <row r="16" spans="1:17" ht="14.25" customHeight="1">
      <c r="A16" s="30">
        <f t="shared" si="0"/>
        <v>4</v>
      </c>
      <c r="B16" s="308"/>
      <c r="C16" s="29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108"/>
    </row>
    <row r="17" spans="1:18">
      <c r="A17" s="30">
        <f t="shared" si="0"/>
        <v>5</v>
      </c>
      <c r="C17" s="75" t="s">
        <v>379</v>
      </c>
      <c r="D17" s="286">
        <v>-47285</v>
      </c>
      <c r="E17" s="286">
        <v>-47285</v>
      </c>
      <c r="F17" s="286">
        <v>-47285</v>
      </c>
      <c r="G17" s="286">
        <v>-47285</v>
      </c>
      <c r="H17" s="286">
        <v>-47285</v>
      </c>
      <c r="I17" s="286">
        <v>-47285</v>
      </c>
      <c r="J17" s="286">
        <v>-47285</v>
      </c>
      <c r="K17" s="286">
        <v>-47285</v>
      </c>
      <c r="L17" s="286">
        <v>-47285</v>
      </c>
      <c r="M17" s="286">
        <v>-47285</v>
      </c>
      <c r="N17" s="286">
        <v>-47285</v>
      </c>
      <c r="O17" s="286">
        <v>-47285</v>
      </c>
      <c r="P17" s="286">
        <v>-47285</v>
      </c>
      <c r="Q17" s="108">
        <f t="shared" si="1"/>
        <v>-47285</v>
      </c>
    </row>
    <row r="18" spans="1:18" ht="14.25" customHeight="1">
      <c r="A18" s="30">
        <f t="shared" si="0"/>
        <v>6</v>
      </c>
      <c r="B18" s="308"/>
      <c r="C18" s="29"/>
      <c r="D18" s="286"/>
      <c r="E18" s="286"/>
      <c r="F18" s="286"/>
      <c r="G18" s="286"/>
      <c r="H18" s="286"/>
      <c r="I18" s="128"/>
      <c r="J18" s="128"/>
      <c r="K18" s="128"/>
      <c r="L18" s="286"/>
      <c r="M18" s="108"/>
      <c r="N18" s="108"/>
      <c r="O18" s="108"/>
      <c r="P18" s="108"/>
      <c r="Q18" s="108"/>
    </row>
    <row r="19" spans="1:18">
      <c r="A19" s="30">
        <f t="shared" si="0"/>
        <v>7</v>
      </c>
      <c r="C19" s="313" t="s">
        <v>380</v>
      </c>
      <c r="D19" s="240">
        <f t="shared" ref="D19:P19" si="2">SUM(D13:D17)</f>
        <v>-73351968.464986444</v>
      </c>
      <c r="E19" s="240">
        <f t="shared" si="2"/>
        <v>-73761957.472350955</v>
      </c>
      <c r="F19" s="240">
        <f t="shared" si="2"/>
        <v>-74123471.515265018</v>
      </c>
      <c r="G19" s="240">
        <f t="shared" si="2"/>
        <v>-74447415.980752289</v>
      </c>
      <c r="H19" s="240">
        <f t="shared" si="2"/>
        <v>-74755944.714875117</v>
      </c>
      <c r="I19" s="240">
        <f t="shared" si="2"/>
        <v>-75003186.027287528</v>
      </c>
      <c r="J19" s="240">
        <f t="shared" si="2"/>
        <v>-75197878.018980682</v>
      </c>
      <c r="K19" s="240">
        <f t="shared" si="2"/>
        <v>-75506854.76061748</v>
      </c>
      <c r="L19" s="240">
        <f t="shared" si="2"/>
        <v>-75794765.661992669</v>
      </c>
      <c r="M19" s="240">
        <f t="shared" si="2"/>
        <v>-76019433.259723902</v>
      </c>
      <c r="N19" s="240">
        <f t="shared" si="2"/>
        <v>-76145715.544218063</v>
      </c>
      <c r="O19" s="240">
        <f t="shared" si="2"/>
        <v>-76200457.75916265</v>
      </c>
      <c r="P19" s="240">
        <f t="shared" si="2"/>
        <v>-76215285.565179601</v>
      </c>
      <c r="Q19" s="106">
        <f t="shared" si="1"/>
        <v>-75117256.518876344</v>
      </c>
      <c r="R19" s="311"/>
    </row>
    <row r="20" spans="1:18" ht="14.25" customHeight="1">
      <c r="A20" s="30">
        <f t="shared" si="0"/>
        <v>8</v>
      </c>
      <c r="B20" s="308"/>
      <c r="C20" s="29"/>
      <c r="D20" s="286"/>
      <c r="E20" s="286"/>
      <c r="F20" s="286"/>
      <c r="G20" s="286"/>
      <c r="H20" s="286"/>
      <c r="I20" s="128"/>
      <c r="J20" s="128"/>
      <c r="K20" s="128"/>
      <c r="L20" s="286"/>
      <c r="M20" s="108"/>
      <c r="N20" s="108"/>
      <c r="O20" s="108"/>
      <c r="P20" s="108"/>
      <c r="Q20" s="108"/>
    </row>
    <row r="21" spans="1:18" ht="15.75">
      <c r="A21" s="30">
        <f t="shared" si="0"/>
        <v>9</v>
      </c>
      <c r="B21" s="305" t="s">
        <v>381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08"/>
      <c r="N21" s="108"/>
      <c r="O21" s="108"/>
      <c r="P21" s="108"/>
      <c r="Q21" s="108"/>
    </row>
    <row r="22" spans="1:18">
      <c r="A22" s="30">
        <f t="shared" si="0"/>
        <v>10</v>
      </c>
      <c r="C22" s="75" t="s">
        <v>382</v>
      </c>
      <c r="D22" s="112">
        <v>437021385</v>
      </c>
      <c r="E22" s="112">
        <v>437021385</v>
      </c>
      <c r="F22" s="112">
        <v>437021385</v>
      </c>
      <c r="G22" s="112">
        <v>437021385</v>
      </c>
      <c r="H22" s="112">
        <v>437021385</v>
      </c>
      <c r="I22" s="112">
        <v>437021385</v>
      </c>
      <c r="J22" s="112">
        <v>437021385</v>
      </c>
      <c r="K22" s="112">
        <v>437021385</v>
      </c>
      <c r="L22" s="112">
        <v>437021385</v>
      </c>
      <c r="M22" s="112">
        <v>437021385</v>
      </c>
      <c r="N22" s="112">
        <v>437021385</v>
      </c>
      <c r="O22" s="112">
        <v>437021385</v>
      </c>
      <c r="P22" s="112">
        <v>437021385</v>
      </c>
      <c r="Q22" s="106">
        <f t="shared" si="1"/>
        <v>437021385</v>
      </c>
    </row>
    <row r="23" spans="1:18">
      <c r="A23" s="30">
        <f t="shared" si="0"/>
        <v>11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108"/>
    </row>
    <row r="24" spans="1:18">
      <c r="A24" s="30">
        <f t="shared" si="0"/>
        <v>12</v>
      </c>
      <c r="C24" s="75" t="s">
        <v>378</v>
      </c>
      <c r="D24" s="286">
        <v>-19948903.455673154</v>
      </c>
      <c r="E24" s="286">
        <v>-20027244.44206278</v>
      </c>
      <c r="F24" s="286">
        <v>-20098449.410954449</v>
      </c>
      <c r="G24" s="286">
        <v>-20162840.254151799</v>
      </c>
      <c r="H24" s="286">
        <v>-20220247.853428088</v>
      </c>
      <c r="I24" s="286">
        <v>-20270704.095730919</v>
      </c>
      <c r="J24" s="286">
        <v>-20314453.188391112</v>
      </c>
      <c r="K24" s="286">
        <v>-20373734.095891692</v>
      </c>
      <c r="L24" s="286">
        <v>-20423371.514914263</v>
      </c>
      <c r="M24" s="286">
        <v>-20462223.59512689</v>
      </c>
      <c r="N24" s="286">
        <v>-20490122.613157518</v>
      </c>
      <c r="O24" s="286">
        <v>-20507753.266126458</v>
      </c>
      <c r="P24" s="286">
        <v>-20513590.007833295</v>
      </c>
      <c r="Q24" s="108">
        <f t="shared" si="1"/>
        <v>-20293356.753341727</v>
      </c>
    </row>
    <row r="25" spans="1:18" ht="14.25" customHeight="1">
      <c r="A25" s="30">
        <f t="shared" si="0"/>
        <v>13</v>
      </c>
      <c r="B25" s="308"/>
      <c r="C25" s="29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108"/>
    </row>
    <row r="26" spans="1:18">
      <c r="A26" s="30">
        <f t="shared" si="0"/>
        <v>14</v>
      </c>
      <c r="C26" s="75" t="s">
        <v>379</v>
      </c>
      <c r="D26" s="286">
        <v>24564903.601925977</v>
      </c>
      <c r="E26" s="286">
        <v>24564903.601925977</v>
      </c>
      <c r="F26" s="286">
        <v>24564903.601925977</v>
      </c>
      <c r="G26" s="286">
        <v>24564903.601925977</v>
      </c>
      <c r="H26" s="286">
        <v>24564903.601925977</v>
      </c>
      <c r="I26" s="286">
        <v>24564903.601925977</v>
      </c>
      <c r="J26" s="286">
        <v>24564903.601925977</v>
      </c>
      <c r="K26" s="286">
        <v>24564903.601925977</v>
      </c>
      <c r="L26" s="286">
        <v>24564903.601925977</v>
      </c>
      <c r="M26" s="286">
        <v>24564903.601925977</v>
      </c>
      <c r="N26" s="286">
        <v>24564903.601925977</v>
      </c>
      <c r="O26" s="286">
        <v>24564903.601925977</v>
      </c>
      <c r="P26" s="286">
        <v>24564903.601925977</v>
      </c>
      <c r="Q26" s="108">
        <f t="shared" si="1"/>
        <v>24564903.601925973</v>
      </c>
    </row>
    <row r="27" spans="1:18" ht="14.25" customHeight="1">
      <c r="A27" s="30">
        <f t="shared" si="0"/>
        <v>15</v>
      </c>
      <c r="B27" s="308"/>
      <c r="C27" s="29"/>
      <c r="D27" s="286"/>
      <c r="E27" s="286"/>
      <c r="F27" s="286"/>
      <c r="G27" s="286"/>
      <c r="H27" s="286"/>
      <c r="I27" s="128"/>
      <c r="J27" s="128"/>
      <c r="K27" s="128"/>
      <c r="L27" s="286"/>
      <c r="M27" s="108"/>
      <c r="N27" s="108"/>
      <c r="O27" s="108"/>
      <c r="P27" s="108"/>
      <c r="Q27" s="108"/>
    </row>
    <row r="28" spans="1:18">
      <c r="A28" s="30">
        <f t="shared" si="0"/>
        <v>16</v>
      </c>
      <c r="C28" s="313" t="s">
        <v>383</v>
      </c>
      <c r="D28" s="240">
        <f t="shared" ref="D28:P28" si="3">SUM(D22:D26)</f>
        <v>441637385.14625281</v>
      </c>
      <c r="E28" s="240">
        <f t="shared" si="3"/>
        <v>441559044.15986317</v>
      </c>
      <c r="F28" s="240">
        <f t="shared" si="3"/>
        <v>441487839.19097149</v>
      </c>
      <c r="G28" s="240">
        <f t="shared" si="3"/>
        <v>441423448.34777415</v>
      </c>
      <c r="H28" s="240">
        <f t="shared" si="3"/>
        <v>441366040.7484979</v>
      </c>
      <c r="I28" s="240">
        <f t="shared" si="3"/>
        <v>441315584.50619507</v>
      </c>
      <c r="J28" s="240">
        <f t="shared" si="3"/>
        <v>441271835.41353488</v>
      </c>
      <c r="K28" s="240">
        <f t="shared" si="3"/>
        <v>441212554.50603426</v>
      </c>
      <c r="L28" s="240">
        <f t="shared" si="3"/>
        <v>441162917.08701169</v>
      </c>
      <c r="M28" s="240">
        <f t="shared" si="3"/>
        <v>441124065.0067991</v>
      </c>
      <c r="N28" s="240">
        <f t="shared" si="3"/>
        <v>441096165.98876846</v>
      </c>
      <c r="O28" s="240">
        <f t="shared" si="3"/>
        <v>441078535.33579952</v>
      </c>
      <c r="P28" s="240">
        <f t="shared" si="3"/>
        <v>441072698.59409267</v>
      </c>
      <c r="Q28" s="106">
        <f t="shared" si="1"/>
        <v>441292931.84858418</v>
      </c>
      <c r="R28" s="311"/>
    </row>
    <row r="29" spans="1:18" ht="15.75">
      <c r="A29" s="30">
        <f t="shared" si="0"/>
        <v>17</v>
      </c>
      <c r="B29" s="305" t="s">
        <v>384</v>
      </c>
      <c r="C29" s="313"/>
      <c r="D29" s="316"/>
      <c r="E29" s="316"/>
      <c r="F29" s="316"/>
      <c r="G29" s="152"/>
      <c r="H29" s="152"/>
      <c r="I29" s="152"/>
      <c r="J29" s="152"/>
      <c r="K29" s="152"/>
      <c r="L29" s="286"/>
      <c r="M29" s="108"/>
      <c r="N29" s="108"/>
      <c r="O29" s="108"/>
      <c r="P29" s="108"/>
      <c r="Q29" s="108"/>
    </row>
    <row r="30" spans="1:18">
      <c r="A30" s="30">
        <f t="shared" si="0"/>
        <v>18</v>
      </c>
      <c r="C30" s="75" t="s">
        <v>382</v>
      </c>
      <c r="D30" s="112">
        <v>68526</v>
      </c>
      <c r="E30" s="112">
        <v>68526</v>
      </c>
      <c r="F30" s="112">
        <v>68526</v>
      </c>
      <c r="G30" s="112">
        <v>68526</v>
      </c>
      <c r="H30" s="112">
        <v>68526</v>
      </c>
      <c r="I30" s="112">
        <v>68526</v>
      </c>
      <c r="J30" s="112">
        <v>68526</v>
      </c>
      <c r="K30" s="112">
        <v>68526</v>
      </c>
      <c r="L30" s="112">
        <v>68526</v>
      </c>
      <c r="M30" s="112">
        <v>68526</v>
      </c>
      <c r="N30" s="112">
        <v>68526</v>
      </c>
      <c r="O30" s="112">
        <v>68526</v>
      </c>
      <c r="P30" s="112">
        <v>68526</v>
      </c>
      <c r="Q30" s="106">
        <f t="shared" si="1"/>
        <v>68526</v>
      </c>
    </row>
    <row r="31" spans="1:18">
      <c r="A31" s="30">
        <f t="shared" si="0"/>
        <v>19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108"/>
    </row>
    <row r="32" spans="1:18">
      <c r="A32" s="30">
        <f t="shared" si="0"/>
        <v>20</v>
      </c>
      <c r="C32" s="75" t="s">
        <v>378</v>
      </c>
      <c r="D32" s="286">
        <v>-15634976.580374932</v>
      </c>
      <c r="E32" s="286">
        <v>-15505027.48124956</v>
      </c>
      <c r="F32" s="286">
        <v>-15386303.171237642</v>
      </c>
      <c r="G32" s="286">
        <v>-15278584.829517515</v>
      </c>
      <c r="H32" s="286">
        <v>-15182292.867762554</v>
      </c>
      <c r="I32" s="286">
        <v>-15097501.176274849</v>
      </c>
      <c r="J32" s="286">
        <v>-15023889.236888055</v>
      </c>
      <c r="K32" s="286">
        <v>-14966937.521302374</v>
      </c>
      <c r="L32" s="286">
        <v>-14920220.17258252</v>
      </c>
      <c r="M32" s="286">
        <v>-14884093.869292762</v>
      </c>
      <c r="N32" s="286">
        <v>-14858517.889625151</v>
      </c>
      <c r="O32" s="286">
        <v>-14842568.292984169</v>
      </c>
      <c r="P32" s="286">
        <v>-14837352.543710032</v>
      </c>
      <c r="Q32" s="108">
        <f t="shared" si="1"/>
        <v>-15109097.356369393</v>
      </c>
    </row>
    <row r="33" spans="1:18">
      <c r="A33" s="30">
        <f t="shared" si="0"/>
        <v>21</v>
      </c>
      <c r="B33" s="308"/>
      <c r="C33" s="29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108"/>
    </row>
    <row r="34" spans="1:18">
      <c r="A34" s="30">
        <f t="shared" si="0"/>
        <v>22</v>
      </c>
      <c r="C34" s="75" t="s">
        <v>379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108">
        <f t="shared" si="1"/>
        <v>0</v>
      </c>
    </row>
    <row r="35" spans="1:18">
      <c r="A35" s="30">
        <f t="shared" si="0"/>
        <v>23</v>
      </c>
      <c r="B35" s="308"/>
      <c r="C35" s="29"/>
      <c r="D35" s="286"/>
      <c r="E35" s="286"/>
      <c r="F35" s="286"/>
      <c r="G35" s="286"/>
      <c r="H35" s="286"/>
      <c r="I35" s="128"/>
      <c r="J35" s="128"/>
      <c r="K35" s="128"/>
      <c r="L35" s="286"/>
      <c r="M35" s="108"/>
      <c r="N35" s="108"/>
      <c r="O35" s="108"/>
      <c r="P35" s="108"/>
      <c r="Q35" s="108"/>
    </row>
    <row r="36" spans="1:18">
      <c r="A36" s="30">
        <f t="shared" si="0"/>
        <v>24</v>
      </c>
      <c r="C36" s="313" t="s">
        <v>385</v>
      </c>
      <c r="D36" s="240">
        <f t="shared" ref="D36:P36" si="4">SUM(D30:D34)</f>
        <v>-15566450.580374932</v>
      </c>
      <c r="E36" s="240">
        <f t="shared" si="4"/>
        <v>-15436501.48124956</v>
      </c>
      <c r="F36" s="240">
        <f t="shared" si="4"/>
        <v>-15317777.171237642</v>
      </c>
      <c r="G36" s="240">
        <f t="shared" si="4"/>
        <v>-15210058.829517515</v>
      </c>
      <c r="H36" s="240">
        <f t="shared" si="4"/>
        <v>-15113766.867762554</v>
      </c>
      <c r="I36" s="240">
        <f t="shared" si="4"/>
        <v>-15028975.176274849</v>
      </c>
      <c r="J36" s="240">
        <f t="shared" si="4"/>
        <v>-14955363.236888055</v>
      </c>
      <c r="K36" s="240">
        <f t="shared" si="4"/>
        <v>-14898411.521302374</v>
      </c>
      <c r="L36" s="240">
        <f t="shared" si="4"/>
        <v>-14851694.17258252</v>
      </c>
      <c r="M36" s="240">
        <f t="shared" si="4"/>
        <v>-14815567.869292762</v>
      </c>
      <c r="N36" s="240">
        <f t="shared" si="4"/>
        <v>-14789991.889625151</v>
      </c>
      <c r="O36" s="240">
        <f t="shared" si="4"/>
        <v>-14774042.292984169</v>
      </c>
      <c r="P36" s="240">
        <f t="shared" si="4"/>
        <v>-14768826.543710032</v>
      </c>
      <c r="Q36" s="106">
        <f t="shared" si="1"/>
        <v>-15040571.356369393</v>
      </c>
      <c r="R36" s="311"/>
    </row>
    <row r="37" spans="1:18">
      <c r="A37" s="30">
        <f t="shared" si="0"/>
        <v>25</v>
      </c>
      <c r="C37" s="313"/>
      <c r="D37" s="286"/>
      <c r="E37" s="286"/>
      <c r="F37" s="286"/>
      <c r="G37" s="128"/>
      <c r="H37" s="128"/>
      <c r="I37" s="128"/>
      <c r="J37" s="128"/>
      <c r="K37" s="128"/>
      <c r="L37" s="286"/>
      <c r="M37" s="108"/>
      <c r="N37" s="108"/>
      <c r="O37" s="108"/>
      <c r="P37" s="108"/>
      <c r="Q37" s="108"/>
    </row>
    <row r="38" spans="1:18" ht="15.75">
      <c r="A38" s="30">
        <f t="shared" si="0"/>
        <v>26</v>
      </c>
      <c r="B38" s="305" t="s">
        <v>386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08"/>
      <c r="N38" s="108"/>
      <c r="O38" s="108"/>
      <c r="P38" s="108"/>
      <c r="Q38" s="108"/>
    </row>
    <row r="39" spans="1:18">
      <c r="A39" s="30">
        <f t="shared" si="0"/>
        <v>27</v>
      </c>
      <c r="C39" s="75" t="s">
        <v>382</v>
      </c>
      <c r="D39" s="112">
        <v>1746795</v>
      </c>
      <c r="E39" s="112">
        <v>1746795</v>
      </c>
      <c r="F39" s="112">
        <v>1746795</v>
      </c>
      <c r="G39" s="112">
        <v>1746795</v>
      </c>
      <c r="H39" s="112">
        <v>1746795</v>
      </c>
      <c r="I39" s="112">
        <v>1746795</v>
      </c>
      <c r="J39" s="112">
        <v>1746795</v>
      </c>
      <c r="K39" s="112">
        <v>1746795</v>
      </c>
      <c r="L39" s="112">
        <v>1746795</v>
      </c>
      <c r="M39" s="112">
        <v>1746795</v>
      </c>
      <c r="N39" s="112">
        <v>1746795</v>
      </c>
      <c r="O39" s="112">
        <v>1746795</v>
      </c>
      <c r="P39" s="112">
        <v>1746795</v>
      </c>
      <c r="Q39" s="106">
        <f t="shared" si="1"/>
        <v>1746795</v>
      </c>
    </row>
    <row r="40" spans="1:18">
      <c r="A40" s="30">
        <f t="shared" si="0"/>
        <v>28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108"/>
    </row>
    <row r="41" spans="1:18">
      <c r="A41" s="30">
        <f t="shared" si="0"/>
        <v>29</v>
      </c>
      <c r="C41" s="75" t="s">
        <v>378</v>
      </c>
      <c r="D41" s="286">
        <v>-727874.28353272134</v>
      </c>
      <c r="E41" s="286">
        <v>-726496.82459145156</v>
      </c>
      <c r="F41" s="286">
        <v>-725241.36915640836</v>
      </c>
      <c r="G41" s="286">
        <v>-724103.98163061694</v>
      </c>
      <c r="H41" s="286">
        <v>-723088.59761105245</v>
      </c>
      <c r="I41" s="286">
        <v>-722195.21709771454</v>
      </c>
      <c r="J41" s="286">
        <v>-721419.90449362842</v>
      </c>
      <c r="K41" s="286">
        <v>-727003.63001357531</v>
      </c>
      <c r="L41" s="286">
        <v>-726533.91041057382</v>
      </c>
      <c r="M41" s="286">
        <v>-726171.25924649171</v>
      </c>
      <c r="N41" s="286">
        <v>-725915.67652132921</v>
      </c>
      <c r="O41" s="286">
        <v>-724050.62759194267</v>
      </c>
      <c r="P41" s="286">
        <v>-723998.82028278813</v>
      </c>
      <c r="Q41" s="108">
        <f t="shared" si="1"/>
        <v>-724930.31555233034</v>
      </c>
    </row>
    <row r="42" spans="1:18">
      <c r="A42" s="30">
        <f t="shared" si="0"/>
        <v>30</v>
      </c>
      <c r="B42" s="30"/>
      <c r="C42" s="29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108"/>
    </row>
    <row r="43" spans="1:18">
      <c r="A43" s="30">
        <f t="shared" si="0"/>
        <v>31</v>
      </c>
      <c r="C43" s="75" t="s">
        <v>379</v>
      </c>
      <c r="D43" s="286">
        <v>-886040</v>
      </c>
      <c r="E43" s="286">
        <v>-886040</v>
      </c>
      <c r="F43" s="286">
        <v>-886040</v>
      </c>
      <c r="G43" s="286">
        <v>-886040</v>
      </c>
      <c r="H43" s="286">
        <v>-886040</v>
      </c>
      <c r="I43" s="286">
        <v>-886040</v>
      </c>
      <c r="J43" s="286">
        <v>-886040</v>
      </c>
      <c r="K43" s="286">
        <v>-886040</v>
      </c>
      <c r="L43" s="286">
        <v>-886040</v>
      </c>
      <c r="M43" s="286">
        <v>-886040</v>
      </c>
      <c r="N43" s="286">
        <v>-886040</v>
      </c>
      <c r="O43" s="286">
        <v>-886040</v>
      </c>
      <c r="P43" s="286">
        <v>-886040</v>
      </c>
      <c r="Q43" s="108">
        <f>(SUM(D43:P43))/13</f>
        <v>-886040</v>
      </c>
    </row>
    <row r="44" spans="1:18">
      <c r="A44" s="30">
        <f t="shared" si="0"/>
        <v>32</v>
      </c>
      <c r="D44" s="286"/>
      <c r="E44" s="286"/>
      <c r="F44" s="286"/>
      <c r="G44" s="286"/>
      <c r="H44" s="286"/>
      <c r="I44" s="286"/>
      <c r="J44" s="286"/>
      <c r="K44" s="286"/>
      <c r="L44" s="286"/>
      <c r="M44" s="108"/>
      <c r="N44" s="108"/>
      <c r="O44" s="108"/>
      <c r="P44" s="108"/>
      <c r="Q44" s="108"/>
    </row>
    <row r="45" spans="1:18">
      <c r="A45" s="30">
        <f t="shared" si="0"/>
        <v>33</v>
      </c>
      <c r="C45" s="75" t="s">
        <v>387</v>
      </c>
      <c r="D45" s="286">
        <f>'WP B.5 B'!P45</f>
        <v>0</v>
      </c>
      <c r="E45" s="286">
        <f>D45</f>
        <v>0</v>
      </c>
      <c r="F45" s="286">
        <f t="shared" ref="F45:P45" si="5">E45</f>
        <v>0</v>
      </c>
      <c r="G45" s="286">
        <f t="shared" si="5"/>
        <v>0</v>
      </c>
      <c r="H45" s="286">
        <f t="shared" si="5"/>
        <v>0</v>
      </c>
      <c r="I45" s="286">
        <f t="shared" si="5"/>
        <v>0</v>
      </c>
      <c r="J45" s="286">
        <f t="shared" si="5"/>
        <v>0</v>
      </c>
      <c r="K45" s="286">
        <f t="shared" si="5"/>
        <v>0</v>
      </c>
      <c r="L45" s="286">
        <f t="shared" si="5"/>
        <v>0</v>
      </c>
      <c r="M45" s="286">
        <f t="shared" si="5"/>
        <v>0</v>
      </c>
      <c r="N45" s="286">
        <f t="shared" si="5"/>
        <v>0</v>
      </c>
      <c r="O45" s="286">
        <f t="shared" si="5"/>
        <v>0</v>
      </c>
      <c r="P45" s="286">
        <f t="shared" si="5"/>
        <v>0</v>
      </c>
      <c r="Q45" s="108">
        <f>(SUM(D45:P45))/13</f>
        <v>0</v>
      </c>
    </row>
    <row r="46" spans="1:18">
      <c r="A46" s="30">
        <f t="shared" si="0"/>
        <v>34</v>
      </c>
      <c r="B46" s="308"/>
      <c r="C46" s="29"/>
      <c r="D46" s="286"/>
      <c r="E46" s="286"/>
      <c r="F46" s="286"/>
      <c r="G46" s="286"/>
      <c r="H46" s="286"/>
      <c r="I46" s="128"/>
      <c r="J46" s="128"/>
      <c r="K46" s="128"/>
      <c r="L46" s="286"/>
      <c r="M46" s="108"/>
      <c r="N46" s="108"/>
      <c r="O46" s="108"/>
      <c r="P46" s="108"/>
      <c r="Q46" s="108"/>
    </row>
    <row r="47" spans="1:18">
      <c r="A47" s="30">
        <f t="shared" si="0"/>
        <v>35</v>
      </c>
      <c r="C47" s="313" t="s">
        <v>388</v>
      </c>
      <c r="D47" s="240">
        <f>SUM(D39:D45)</f>
        <v>132880.71646727866</v>
      </c>
      <c r="E47" s="240">
        <f t="shared" ref="E47:P47" si="6">SUM(E39:E45)</f>
        <v>134258.17540854844</v>
      </c>
      <c r="F47" s="240">
        <f t="shared" si="6"/>
        <v>135513.63084359164</v>
      </c>
      <c r="G47" s="240">
        <f t="shared" si="6"/>
        <v>136651.01836938306</v>
      </c>
      <c r="H47" s="240">
        <f t="shared" si="6"/>
        <v>137666.40238894755</v>
      </c>
      <c r="I47" s="240">
        <f t="shared" si="6"/>
        <v>138559.78290228546</v>
      </c>
      <c r="J47" s="240">
        <f t="shared" si="6"/>
        <v>139335.09550637158</v>
      </c>
      <c r="K47" s="240">
        <f t="shared" si="6"/>
        <v>133751.36998642469</v>
      </c>
      <c r="L47" s="240">
        <f t="shared" si="6"/>
        <v>134221.08958942618</v>
      </c>
      <c r="M47" s="240">
        <f t="shared" si="6"/>
        <v>134583.74075350829</v>
      </c>
      <c r="N47" s="240">
        <f t="shared" si="6"/>
        <v>134839.32347867079</v>
      </c>
      <c r="O47" s="240">
        <f t="shared" si="6"/>
        <v>136704.37240805733</v>
      </c>
      <c r="P47" s="240">
        <f t="shared" si="6"/>
        <v>136756.17971721187</v>
      </c>
      <c r="Q47" s="106">
        <f>(SUM(D47:P47))/13</f>
        <v>135824.68444766963</v>
      </c>
      <c r="R47" s="311"/>
    </row>
    <row r="48" spans="1:18">
      <c r="A48" s="30">
        <f t="shared" si="0"/>
        <v>36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08"/>
      <c r="N48" s="108"/>
      <c r="O48" s="108"/>
      <c r="P48" s="108"/>
      <c r="Q48" s="108"/>
    </row>
    <row r="49" spans="1:17" ht="15.75" thickBot="1">
      <c r="A49" s="30">
        <f t="shared" si="0"/>
        <v>37</v>
      </c>
      <c r="B49" s="49"/>
      <c r="C49" s="4" t="s">
        <v>324</v>
      </c>
      <c r="D49" s="111">
        <f>D47+D36+D28+D19</f>
        <v>352851846.81735873</v>
      </c>
      <c r="E49" s="111">
        <f t="shared" ref="E49:P49" si="7">E47+E36+E28+E19</f>
        <v>352494843.38167119</v>
      </c>
      <c r="F49" s="111">
        <f t="shared" si="7"/>
        <v>352182104.13531244</v>
      </c>
      <c r="G49" s="111">
        <f t="shared" si="7"/>
        <v>351902624.55587375</v>
      </c>
      <c r="H49" s="111">
        <f t="shared" si="7"/>
        <v>351633995.56824917</v>
      </c>
      <c r="I49" s="111">
        <f t="shared" si="7"/>
        <v>351421983.08553499</v>
      </c>
      <c r="J49" s="111">
        <f t="shared" si="7"/>
        <v>351257929.25317252</v>
      </c>
      <c r="K49" s="111">
        <f t="shared" si="7"/>
        <v>350941039.59410083</v>
      </c>
      <c r="L49" s="111">
        <f t="shared" si="7"/>
        <v>350650678.34202594</v>
      </c>
      <c r="M49" s="111">
        <f t="shared" si="7"/>
        <v>350423647.61853594</v>
      </c>
      <c r="N49" s="111">
        <f t="shared" si="7"/>
        <v>350295297.8784039</v>
      </c>
      <c r="O49" s="111">
        <f t="shared" si="7"/>
        <v>350240739.65606076</v>
      </c>
      <c r="P49" s="111">
        <f t="shared" si="7"/>
        <v>350225342.66492027</v>
      </c>
      <c r="Q49" s="106">
        <f>(SUM(D49:P49))/13</f>
        <v>351270928.65778625</v>
      </c>
    </row>
    <row r="50" spans="1:17" ht="15.75" thickTop="1">
      <c r="A50" s="49"/>
      <c r="B50" s="49"/>
    </row>
    <row r="51" spans="1:17">
      <c r="A51" s="49"/>
      <c r="B51" s="49"/>
      <c r="C51" s="49" t="s">
        <v>315</v>
      </c>
    </row>
    <row r="52" spans="1:17">
      <c r="A52" s="49"/>
      <c r="B52" s="49"/>
      <c r="C52" s="49" t="s">
        <v>450</v>
      </c>
      <c r="D52" s="27"/>
    </row>
    <row r="53" spans="1:17">
      <c r="A53" s="49"/>
      <c r="B53" s="49"/>
    </row>
    <row r="58" spans="1:17">
      <c r="D58" s="317"/>
    </row>
    <row r="59" spans="1:17">
      <c r="C59" s="315"/>
      <c r="D59" s="317"/>
    </row>
    <row r="60" spans="1:17">
      <c r="C60" s="315"/>
      <c r="D60" s="318"/>
      <c r="H60" s="319"/>
    </row>
    <row r="61" spans="1:17">
      <c r="D61" s="317"/>
    </row>
    <row r="62" spans="1:17">
      <c r="C62" s="315"/>
      <c r="E62" s="315"/>
    </row>
    <row r="65" spans="3:4">
      <c r="C65" s="41"/>
    </row>
    <row r="66" spans="3:4">
      <c r="C66" s="41"/>
    </row>
    <row r="67" spans="3:4">
      <c r="C67" s="41"/>
    </row>
    <row r="68" spans="3:4">
      <c r="C68" s="41"/>
      <c r="D68" s="320"/>
    </row>
    <row r="69" spans="3:4">
      <c r="C69" s="41"/>
    </row>
    <row r="70" spans="3:4">
      <c r="C70" s="41"/>
      <c r="D70" s="318"/>
    </row>
    <row r="71" spans="3:4">
      <c r="C71" s="41"/>
    </row>
    <row r="72" spans="3:4">
      <c r="C72" s="41"/>
      <c r="D72" s="320"/>
    </row>
    <row r="73" spans="3:4">
      <c r="C73" s="41"/>
    </row>
    <row r="74" spans="3:4">
      <c r="C74" s="41"/>
    </row>
  </sheetData>
  <mergeCells count="4">
    <mergeCell ref="A1:Q1"/>
    <mergeCell ref="A2:Q2"/>
    <mergeCell ref="A3:Q3"/>
    <mergeCell ref="A4:Q4"/>
  </mergeCells>
  <printOptions horizontalCentered="1"/>
  <pageMargins left="0.38" right="0.34" top="0.84" bottom="1" header="0.25" footer="0.5"/>
  <pageSetup scale="41" orientation="landscape" verticalDpi="300" r:id="rId1"/>
  <headerFooter alignWithMargins="0">
    <oddHeader>&amp;RCASE NO. 2018-00281
FR 16(8)(b)
ATTACHMENT 1</oddHeader>
    <oddFooter>&amp;R&amp;A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90" zoomScaleNormal="100" zoomScaleSheetLayoutView="90" workbookViewId="0">
      <selection sqref="A1:B1"/>
    </sheetView>
  </sheetViews>
  <sheetFormatPr defaultRowHeight="15"/>
  <cols>
    <col min="1" max="1" width="36.88671875" customWidth="1"/>
    <col min="2" max="2" width="28.5546875" customWidth="1"/>
    <col min="3" max="3" width="16.5546875" bestFit="1" customWidth="1"/>
    <col min="4" max="4" width="25.21875" bestFit="1" customWidth="1"/>
    <col min="5" max="5" width="19.88671875" bestFit="1" customWidth="1"/>
  </cols>
  <sheetData>
    <row r="1" spans="1:5">
      <c r="A1" s="331" t="s">
        <v>460</v>
      </c>
      <c r="B1" s="331"/>
    </row>
    <row r="2" spans="1:5">
      <c r="A2" s="344" t="s">
        <v>461</v>
      </c>
      <c r="B2" s="344"/>
    </row>
    <row r="3" spans="1:5">
      <c r="A3" s="345" t="s">
        <v>462</v>
      </c>
      <c r="B3" s="345"/>
    </row>
    <row r="4" spans="1:5">
      <c r="A4" s="345" t="s">
        <v>463</v>
      </c>
      <c r="B4" s="345"/>
    </row>
    <row r="5" spans="1:5">
      <c r="A5" s="345" t="s">
        <v>451</v>
      </c>
      <c r="B5" s="345"/>
    </row>
    <row r="9" spans="1:5" ht="15.75">
      <c r="B9" s="321"/>
      <c r="D9" s="321" t="s">
        <v>452</v>
      </c>
      <c r="E9" s="321" t="s">
        <v>453</v>
      </c>
    </row>
    <row r="10" spans="1:5" ht="15.75">
      <c r="A10" s="254" t="s">
        <v>454</v>
      </c>
      <c r="B10" s="322"/>
      <c r="C10" s="323">
        <v>43555</v>
      </c>
      <c r="D10">
        <v>-33781755.559027769</v>
      </c>
    </row>
    <row r="11" spans="1:5" ht="15.75">
      <c r="A11" s="254" t="s">
        <v>455</v>
      </c>
      <c r="B11" s="322"/>
      <c r="C11" s="323">
        <v>43585</v>
      </c>
      <c r="D11">
        <v>-33664787.945406757</v>
      </c>
      <c r="E11">
        <v>121980.51134762984</v>
      </c>
    </row>
    <row r="12" spans="1:5">
      <c r="B12" s="322"/>
      <c r="C12" s="323">
        <v>43616</v>
      </c>
      <c r="D12">
        <v>-33558180.320420749</v>
      </c>
      <c r="E12">
        <v>121980.51134762984</v>
      </c>
    </row>
    <row r="13" spans="1:5">
      <c r="B13" s="322"/>
      <c r="C13" s="323">
        <v>43646</v>
      </c>
      <c r="D13">
        <v>-33461598.49088797</v>
      </c>
      <c r="E13">
        <v>121980.51134762984</v>
      </c>
    </row>
    <row r="14" spans="1:5">
      <c r="B14" s="322"/>
      <c r="C14" s="323">
        <v>43677</v>
      </c>
      <c r="D14">
        <v>-33375376.649990194</v>
      </c>
      <c r="E14">
        <v>121980.51134762984</v>
      </c>
    </row>
    <row r="15" spans="1:5">
      <c r="B15" s="322"/>
      <c r="C15" s="323">
        <v>43708</v>
      </c>
      <c r="D15">
        <v>-33299514.797727421</v>
      </c>
      <c r="E15">
        <v>121980.51134762984</v>
      </c>
    </row>
    <row r="16" spans="1:5">
      <c r="B16" s="322"/>
      <c r="C16" s="323">
        <v>43738</v>
      </c>
      <c r="D16">
        <v>-33233678.74091788</v>
      </c>
      <c r="E16">
        <v>121980.51134762984</v>
      </c>
    </row>
    <row r="17" spans="2:5">
      <c r="B17" s="322"/>
      <c r="C17" s="323">
        <v>43769</v>
      </c>
      <c r="D17">
        <v>-33178202.672743343</v>
      </c>
      <c r="E17">
        <v>121980.51134762984</v>
      </c>
    </row>
    <row r="18" spans="2:5">
      <c r="B18" s="322"/>
      <c r="C18" s="323">
        <v>43799</v>
      </c>
      <c r="D18">
        <v>-33132752.400022034</v>
      </c>
      <c r="E18">
        <v>121980.51134762984</v>
      </c>
    </row>
    <row r="19" spans="2:5">
      <c r="B19" s="322"/>
      <c r="C19" s="323">
        <v>43830</v>
      </c>
      <c r="D19">
        <v>-33097662.115935728</v>
      </c>
      <c r="E19">
        <v>121980.51134762984</v>
      </c>
    </row>
    <row r="20" spans="2:5">
      <c r="B20" s="322"/>
      <c r="C20" s="323">
        <v>43861</v>
      </c>
      <c r="D20">
        <v>-33072931.82048443</v>
      </c>
      <c r="E20">
        <v>121980.51134762984</v>
      </c>
    </row>
    <row r="21" spans="2:5">
      <c r="B21" s="322"/>
      <c r="C21" s="323">
        <v>43890</v>
      </c>
      <c r="D21">
        <v>-33057558.934122812</v>
      </c>
      <c r="E21">
        <v>121980.51134762984</v>
      </c>
    </row>
    <row r="22" spans="2:5">
      <c r="B22" s="322"/>
      <c r="C22" s="323">
        <v>43921</v>
      </c>
      <c r="D22" s="324">
        <v>-33052546.036396198</v>
      </c>
      <c r="E22" s="324">
        <v>121980.51134762984</v>
      </c>
    </row>
    <row r="23" spans="2:5" ht="15.75">
      <c r="B23" s="322"/>
      <c r="C23" t="s">
        <v>456</v>
      </c>
      <c r="D23" s="254">
        <f>AVERAGE(D10:D22)</f>
        <v>-33305118.960314102</v>
      </c>
      <c r="E23" s="254">
        <f>SUM(E11:E22)</f>
        <v>1463766.1361715582</v>
      </c>
    </row>
    <row r="24" spans="2:5">
      <c r="B24" s="322"/>
    </row>
    <row r="25" spans="2:5">
      <c r="B25" s="322"/>
    </row>
    <row r="26" spans="2:5">
      <c r="B26" s="322"/>
    </row>
    <row r="27" spans="2:5">
      <c r="B27" s="322"/>
    </row>
    <row r="28" spans="2:5">
      <c r="B28" s="322"/>
    </row>
    <row r="29" spans="2:5">
      <c r="B29" s="322"/>
    </row>
    <row r="30" spans="2:5">
      <c r="B30" s="322"/>
    </row>
    <row r="31" spans="2:5">
      <c r="B31" s="322"/>
    </row>
    <row r="32" spans="2:5">
      <c r="B32" s="322"/>
    </row>
    <row r="33" spans="2:2">
      <c r="B33" s="322"/>
    </row>
    <row r="34" spans="2:2">
      <c r="B34" s="322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scale="80" orientation="landscape" r:id="rId1"/>
  <headerFooter>
    <oddHeader>&amp;R&amp;10CASE NO. 2018-00281
FR 16(8)(b)
ATTACHMENT 1</oddHeader>
  </headerFooter>
  <colBreaks count="1" manualBreakCount="1">
    <brk id="5" max="3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80" zoomScaleNormal="80" zoomScaleSheetLayoutView="8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D12" sqref="D12"/>
    </sheetView>
  </sheetViews>
  <sheetFormatPr defaultColWidth="8.44140625" defaultRowHeight="15"/>
  <cols>
    <col min="1" max="1" width="5.77734375" style="5" customWidth="1"/>
    <col min="2" max="2" width="6.88671875" style="5" customWidth="1"/>
    <col min="3" max="3" width="47" style="5" customWidth="1"/>
    <col min="4" max="7" width="10.5546875" style="5" bestFit="1" customWidth="1"/>
    <col min="8" max="8" width="10.5546875" style="49" bestFit="1" customWidth="1"/>
    <col min="9" max="15" width="10.5546875" style="5" bestFit="1" customWidth="1"/>
    <col min="16" max="16" width="12" style="5" bestFit="1" customWidth="1"/>
    <col min="17" max="17" width="11" style="5" customWidth="1"/>
    <col min="18" max="16384" width="8.44140625" style="5"/>
  </cols>
  <sheetData>
    <row r="1" spans="1:19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9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9">
      <c r="A3" s="333" t="s">
        <v>457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9">
      <c r="A4" s="333" t="s">
        <v>462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9">
      <c r="A5" s="11"/>
      <c r="B5" s="10"/>
      <c r="C5" s="10"/>
      <c r="D5" s="10"/>
      <c r="E5" s="10"/>
      <c r="F5" s="10"/>
      <c r="G5" s="10"/>
      <c r="H5" s="216"/>
      <c r="I5" s="10"/>
      <c r="J5" s="10"/>
      <c r="K5" s="10"/>
    </row>
    <row r="6" spans="1:19">
      <c r="A6" s="217" t="str">
        <f>'B.1 B'!A6</f>
        <v>Data:__X___Base Period______Forecasted Period</v>
      </c>
      <c r="B6" s="217"/>
      <c r="C6" s="208"/>
      <c r="P6" s="5" t="s">
        <v>425</v>
      </c>
    </row>
    <row r="7" spans="1:19">
      <c r="A7" s="217" t="str">
        <f>'B.1 B'!A7</f>
        <v>Type of Filing:___X____Original________Updated ________Revised</v>
      </c>
      <c r="B7" s="208"/>
      <c r="C7" s="217"/>
      <c r="P7" s="5" t="s">
        <v>458</v>
      </c>
    </row>
    <row r="8" spans="1:19">
      <c r="A8" s="155" t="str">
        <f>'B.1 B'!A8</f>
        <v>Workpaper Reference No(s).</v>
      </c>
      <c r="B8" s="13"/>
      <c r="C8" s="13"/>
      <c r="D8" s="13"/>
      <c r="E8" s="13"/>
      <c r="F8" s="13"/>
      <c r="G8" s="14"/>
      <c r="H8" s="301"/>
      <c r="I8" s="13"/>
      <c r="J8" s="13"/>
      <c r="K8" s="14"/>
      <c r="L8" s="13"/>
      <c r="M8" s="14"/>
      <c r="N8" s="14"/>
      <c r="O8" s="14"/>
      <c r="P8" s="14"/>
      <c r="Q8" s="14"/>
    </row>
    <row r="9" spans="1:19">
      <c r="D9" s="3"/>
      <c r="E9" s="219"/>
      <c r="F9" s="16"/>
      <c r="G9" s="16"/>
      <c r="H9" s="65"/>
      <c r="I9" s="16"/>
      <c r="J9" s="219"/>
      <c r="K9" s="16"/>
    </row>
    <row r="10" spans="1:19">
      <c r="A10" s="16" t="s">
        <v>32</v>
      </c>
      <c r="B10" s="16" t="s">
        <v>443</v>
      </c>
      <c r="D10" s="325" t="s">
        <v>431</v>
      </c>
      <c r="E10" s="325" t="s">
        <v>431</v>
      </c>
      <c r="F10" s="325" t="s">
        <v>431</v>
      </c>
      <c r="G10" s="325" t="s">
        <v>431</v>
      </c>
      <c r="H10" s="325" t="s">
        <v>431</v>
      </c>
      <c r="I10" s="325" t="s">
        <v>431</v>
      </c>
      <c r="J10" s="325" t="s">
        <v>431</v>
      </c>
      <c r="K10" s="325" t="s">
        <v>433</v>
      </c>
      <c r="L10" s="325" t="s">
        <v>433</v>
      </c>
      <c r="M10" s="325" t="s">
        <v>433</v>
      </c>
      <c r="N10" s="325" t="s">
        <v>433</v>
      </c>
      <c r="O10" s="325" t="s">
        <v>433</v>
      </c>
      <c r="P10" s="325" t="s">
        <v>433</v>
      </c>
      <c r="Q10" s="326" t="s">
        <v>445</v>
      </c>
    </row>
    <row r="11" spans="1:19">
      <c r="A11" s="21" t="s">
        <v>34</v>
      </c>
      <c r="B11" s="21" t="s">
        <v>446</v>
      </c>
      <c r="C11" s="13"/>
      <c r="D11" s="327">
        <f>'WP B.4.1B'!C8</f>
        <v>43070</v>
      </c>
      <c r="E11" s="327">
        <f>'WP B.4.1B'!D8</f>
        <v>43101</v>
      </c>
      <c r="F11" s="327">
        <f>'WP B.4.1B'!E8</f>
        <v>43132</v>
      </c>
      <c r="G11" s="327">
        <f>'WP B.4.1B'!F8</f>
        <v>43160</v>
      </c>
      <c r="H11" s="327">
        <f>'WP B.4.1B'!G8</f>
        <v>43191</v>
      </c>
      <c r="I11" s="327">
        <f>'WP B.4.1B'!H8</f>
        <v>43221</v>
      </c>
      <c r="J11" s="327">
        <f>'WP B.4.1B'!I8</f>
        <v>43252</v>
      </c>
      <c r="K11" s="327">
        <f>'WP B.4.1B'!J8</f>
        <v>43282</v>
      </c>
      <c r="L11" s="327">
        <f>'WP B.4.1B'!K8</f>
        <v>43313</v>
      </c>
      <c r="M11" s="327">
        <f>'WP B.4.1B'!L8</f>
        <v>43344</v>
      </c>
      <c r="N11" s="327">
        <f>'WP B.4.1B'!M8</f>
        <v>43374</v>
      </c>
      <c r="O11" s="327">
        <f>'WP B.4.1B'!N8</f>
        <v>43405</v>
      </c>
      <c r="P11" s="327">
        <f>'WP B.4.1B'!O8</f>
        <v>43435</v>
      </c>
      <c r="Q11" s="229" t="s">
        <v>89</v>
      </c>
    </row>
    <row r="12" spans="1:19" ht="15.75">
      <c r="B12" s="233" t="s">
        <v>376</v>
      </c>
      <c r="G12" s="4"/>
    </row>
    <row r="13" spans="1:19">
      <c r="A13" s="16">
        <v>1</v>
      </c>
      <c r="B13" s="280"/>
      <c r="C13" s="8" t="s">
        <v>427</v>
      </c>
      <c r="D13" s="286">
        <v>-796177.7</v>
      </c>
      <c r="E13" s="286">
        <v>-785153.87</v>
      </c>
      <c r="F13" s="286">
        <v>-784131.87</v>
      </c>
      <c r="G13" s="286">
        <v>-786031.87</v>
      </c>
      <c r="H13" s="286">
        <v>-714675.29</v>
      </c>
      <c r="I13" s="286">
        <v>-707426.83</v>
      </c>
      <c r="J13" s="286">
        <v>-705984.83</v>
      </c>
      <c r="K13" s="286">
        <v>-747234.09333333327</v>
      </c>
      <c r="L13" s="286">
        <v>-747234.09333333327</v>
      </c>
      <c r="M13" s="286">
        <v>-747234.09333333327</v>
      </c>
      <c r="N13" s="286">
        <v>-747234.09333333327</v>
      </c>
      <c r="O13" s="286">
        <v>-747234.09333333327</v>
      </c>
      <c r="P13" s="286">
        <v>-747234.09333333327</v>
      </c>
      <c r="Q13" s="249">
        <f>SUM(D13:P13)/13</f>
        <v>-750998.98615384637</v>
      </c>
      <c r="S13" s="328"/>
    </row>
    <row r="14" spans="1:19">
      <c r="A14" s="3">
        <v>2</v>
      </c>
      <c r="B14" s="284"/>
      <c r="D14" s="26"/>
      <c r="E14" s="215"/>
      <c r="F14" s="215"/>
      <c r="G14" s="26"/>
      <c r="H14" s="26"/>
      <c r="I14" s="215"/>
      <c r="J14" s="215"/>
      <c r="K14" s="215"/>
      <c r="L14" s="215"/>
      <c r="P14" s="249"/>
    </row>
    <row r="15" spans="1:19" ht="15.75">
      <c r="A15" s="16">
        <v>3</v>
      </c>
      <c r="B15" s="233" t="s">
        <v>381</v>
      </c>
      <c r="D15" s="208"/>
      <c r="E15" s="208"/>
      <c r="F15" s="208"/>
      <c r="G15" s="49"/>
      <c r="I15" s="208"/>
      <c r="J15" s="208"/>
      <c r="K15" s="208"/>
      <c r="L15" s="292"/>
      <c r="M15" s="249"/>
      <c r="N15" s="249"/>
      <c r="O15" s="249"/>
      <c r="P15" s="249"/>
    </row>
    <row r="16" spans="1:19">
      <c r="A16" s="3">
        <v>4</v>
      </c>
      <c r="B16" s="280">
        <v>15560</v>
      </c>
      <c r="C16" s="8" t="s">
        <v>427</v>
      </c>
      <c r="D16" s="329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286">
        <v>0</v>
      </c>
      <c r="Q16" s="249">
        <f>(SUM(D16:P16))/13</f>
        <v>0</v>
      </c>
    </row>
    <row r="17" spans="1:17">
      <c r="A17" s="16">
        <v>5</v>
      </c>
      <c r="B17" s="236"/>
      <c r="C17" s="8"/>
      <c r="D17" s="26"/>
      <c r="E17" s="215"/>
      <c r="F17" s="215"/>
      <c r="G17" s="26"/>
      <c r="H17" s="26"/>
      <c r="I17" s="49"/>
      <c r="J17" s="49"/>
      <c r="K17" s="49"/>
      <c r="L17" s="330"/>
      <c r="M17" s="249"/>
      <c r="N17" s="249"/>
      <c r="O17" s="249"/>
      <c r="P17" s="249"/>
    </row>
    <row r="18" spans="1:17" ht="15.75">
      <c r="A18" s="3">
        <v>6</v>
      </c>
      <c r="B18" s="233" t="s">
        <v>384</v>
      </c>
      <c r="C18" s="239"/>
      <c r="D18" s="290"/>
      <c r="E18" s="285"/>
      <c r="F18" s="285"/>
      <c r="G18" s="50"/>
      <c r="H18" s="50"/>
      <c r="I18" s="50"/>
      <c r="J18" s="50"/>
      <c r="K18" s="50"/>
      <c r="L18" s="330"/>
      <c r="M18" s="249"/>
      <c r="N18" s="249"/>
      <c r="O18" s="249"/>
      <c r="P18" s="249"/>
    </row>
    <row r="19" spans="1:17">
      <c r="A19" s="16">
        <v>7</v>
      </c>
      <c r="B19" s="280">
        <v>15560</v>
      </c>
      <c r="C19" s="8" t="s">
        <v>427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6">
        <v>0</v>
      </c>
      <c r="Q19" s="249">
        <f>(SUM(D19:P19))/13</f>
        <v>0</v>
      </c>
    </row>
    <row r="20" spans="1:17">
      <c r="A20" s="3">
        <v>8</v>
      </c>
      <c r="B20" s="236"/>
      <c r="C20" s="8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</row>
    <row r="21" spans="1:17" ht="15.75">
      <c r="A21" s="16">
        <v>9</v>
      </c>
      <c r="B21" s="233" t="s">
        <v>386</v>
      </c>
      <c r="D21" s="208"/>
      <c r="E21" s="208"/>
      <c r="F21" s="208"/>
      <c r="G21" s="49"/>
      <c r="I21" s="208"/>
      <c r="J21" s="208"/>
      <c r="K21" s="208"/>
      <c r="L21" s="292"/>
      <c r="M21" s="249"/>
      <c r="N21" s="249"/>
      <c r="O21" s="249"/>
      <c r="P21" s="249"/>
    </row>
    <row r="22" spans="1:17">
      <c r="A22" s="3">
        <v>10</v>
      </c>
      <c r="B22" s="280">
        <v>15560</v>
      </c>
      <c r="C22" s="8" t="s">
        <v>427</v>
      </c>
      <c r="D22" s="316" t="s">
        <v>459</v>
      </c>
      <c r="E22" s="316" t="s">
        <v>459</v>
      </c>
      <c r="F22" s="316" t="s">
        <v>459</v>
      </c>
      <c r="G22" s="316" t="s">
        <v>459</v>
      </c>
      <c r="H22" s="316" t="s">
        <v>459</v>
      </c>
      <c r="I22" s="316" t="s">
        <v>459</v>
      </c>
      <c r="J22" s="316" t="s">
        <v>459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249">
        <f>(SUM(D22:P22))/13</f>
        <v>0</v>
      </c>
    </row>
    <row r="23" spans="1:17">
      <c r="A23" s="16"/>
      <c r="B23" s="284"/>
      <c r="D23" s="26"/>
      <c r="E23" s="215"/>
      <c r="F23" s="215"/>
      <c r="G23" s="26"/>
      <c r="H23" s="26"/>
      <c r="I23" s="26"/>
      <c r="J23" s="26"/>
      <c r="K23" s="26"/>
      <c r="L23" s="330"/>
      <c r="M23" s="249"/>
      <c r="N23" s="249"/>
      <c r="O23" s="249"/>
      <c r="P23" s="249"/>
    </row>
    <row r="24" spans="1:17">
      <c r="A24" s="16"/>
      <c r="D24" s="26"/>
      <c r="E24" s="215"/>
      <c r="F24" s="215"/>
      <c r="G24" s="26"/>
      <c r="H24" s="26"/>
      <c r="I24" s="26"/>
      <c r="J24" s="26"/>
      <c r="K24" s="26"/>
      <c r="L24" s="330"/>
      <c r="M24" s="249"/>
      <c r="N24" s="249"/>
      <c r="O24" s="249"/>
      <c r="P24" s="249"/>
    </row>
    <row r="25" spans="1:17">
      <c r="A25" s="208"/>
      <c r="B25" s="208"/>
      <c r="P25" s="249"/>
    </row>
    <row r="26" spans="1:17">
      <c r="A26" s="208"/>
      <c r="B26" s="208"/>
    </row>
    <row r="27" spans="1:17">
      <c r="A27" s="208"/>
      <c r="B27" s="208"/>
    </row>
    <row r="28" spans="1:17">
      <c r="A28" s="208"/>
      <c r="B28" s="208"/>
    </row>
    <row r="29" spans="1:17">
      <c r="A29" s="208"/>
      <c r="B29" s="208"/>
    </row>
    <row r="30" spans="1:17">
      <c r="A30" s="208"/>
      <c r="B30" s="208"/>
    </row>
    <row r="31" spans="1:17">
      <c r="A31" s="208"/>
      <c r="B31" s="208"/>
    </row>
    <row r="32" spans="1:17">
      <c r="A32" s="208"/>
      <c r="B32" s="208"/>
    </row>
    <row r="33" spans="1:2">
      <c r="A33" s="208"/>
      <c r="B33" s="208"/>
    </row>
    <row r="34" spans="1:2">
      <c r="A34" s="208"/>
      <c r="B34" s="208"/>
    </row>
    <row r="35" spans="1:2">
      <c r="A35" s="208"/>
      <c r="B35" s="208"/>
    </row>
    <row r="36" spans="1:2">
      <c r="A36" s="208"/>
      <c r="B36" s="208"/>
    </row>
    <row r="37" spans="1:2">
      <c r="A37" s="208"/>
      <c r="B37" s="208"/>
    </row>
    <row r="38" spans="1:2">
      <c r="A38" s="208"/>
      <c r="B38" s="208"/>
    </row>
    <row r="39" spans="1:2">
      <c r="A39" s="208"/>
      <c r="B39" s="208"/>
    </row>
    <row r="40" spans="1:2">
      <c r="A40" s="208"/>
      <c r="B40" s="208"/>
    </row>
    <row r="41" spans="1:2">
      <c r="A41" s="208"/>
      <c r="B41" s="208"/>
    </row>
    <row r="42" spans="1:2">
      <c r="A42" s="208"/>
      <c r="B42" s="208"/>
    </row>
  </sheetData>
  <mergeCells count="4">
    <mergeCell ref="A1:Q1"/>
    <mergeCell ref="A2:Q2"/>
    <mergeCell ref="A3:Q3"/>
    <mergeCell ref="A4:Q4"/>
  </mergeCells>
  <printOptions horizontalCentered="1"/>
  <pageMargins left="0.54" right="0.53" top="0.93" bottom="1" header="0.25" footer="0.5"/>
  <pageSetup scale="50" orientation="landscape" verticalDpi="300" r:id="rId1"/>
  <headerFooter alignWithMargins="0">
    <oddHeader>&amp;RCASE NO. 2018-00281
FR 16(8)(b)
ATTACHMENT 1</oddHeader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D12" sqref="D12"/>
    </sheetView>
  </sheetViews>
  <sheetFormatPr defaultColWidth="8.44140625" defaultRowHeight="15"/>
  <cols>
    <col min="1" max="1" width="5.77734375" style="5" customWidth="1"/>
    <col min="2" max="2" width="7.109375" style="5" customWidth="1"/>
    <col min="3" max="3" width="44.21875" style="5" customWidth="1"/>
    <col min="4" max="7" width="10.5546875" style="5" bestFit="1" customWidth="1"/>
    <col min="8" max="8" width="10.5546875" style="49" bestFit="1" customWidth="1"/>
    <col min="9" max="15" width="10.5546875" style="5" bestFit="1" customWidth="1"/>
    <col min="16" max="16" width="12" style="5" bestFit="1" customWidth="1"/>
    <col min="17" max="17" width="10" style="5" bestFit="1" customWidth="1"/>
    <col min="18" max="16384" width="8.44140625" style="5"/>
  </cols>
  <sheetData>
    <row r="1" spans="1:17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7">
      <c r="A3" s="333" t="s">
        <v>457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>
      <c r="A4" s="333" t="s">
        <v>462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>
      <c r="A5" s="11"/>
      <c r="B5" s="10"/>
      <c r="C5" s="10"/>
      <c r="D5" s="10"/>
      <c r="E5" s="10"/>
      <c r="F5" s="10"/>
      <c r="G5" s="10"/>
      <c r="H5" s="216"/>
      <c r="I5" s="10"/>
      <c r="J5" s="10"/>
      <c r="K5" s="10"/>
    </row>
    <row r="6" spans="1:17">
      <c r="A6" s="217" t="str">
        <f>'B.1 F '!A6</f>
        <v>Data:______Base Period__X___Forecasted Period</v>
      </c>
      <c r="B6" s="217"/>
      <c r="C6" s="208"/>
      <c r="P6" s="5" t="s">
        <v>368</v>
      </c>
    </row>
    <row r="7" spans="1:17">
      <c r="A7" s="217" t="str">
        <f>'B.1 F '!A7</f>
        <v>Type of Filing:___X____Original________Updated ________Revised</v>
      </c>
      <c r="B7" s="208"/>
      <c r="C7" s="217"/>
      <c r="P7" s="5" t="s">
        <v>448</v>
      </c>
    </row>
    <row r="8" spans="1:17">
      <c r="A8" s="155" t="str">
        <f>'B.1 F '!A8</f>
        <v>Workpaper Reference No(s).</v>
      </c>
      <c r="B8" s="13"/>
      <c r="C8" s="13"/>
      <c r="D8" s="13"/>
      <c r="E8" s="13"/>
      <c r="F8" s="13"/>
      <c r="G8" s="14"/>
      <c r="H8" s="301"/>
      <c r="I8" s="13"/>
      <c r="J8" s="13"/>
      <c r="K8" s="14"/>
      <c r="L8" s="13"/>
      <c r="M8" s="14"/>
      <c r="N8" s="14"/>
      <c r="O8" s="14"/>
      <c r="P8" s="14"/>
      <c r="Q8" s="14"/>
    </row>
    <row r="9" spans="1:17">
      <c r="D9" s="3"/>
      <c r="E9" s="219"/>
      <c r="F9" s="16"/>
      <c r="G9" s="16"/>
      <c r="H9" s="65"/>
      <c r="I9" s="16"/>
      <c r="J9" s="219"/>
      <c r="K9" s="16"/>
    </row>
    <row r="10" spans="1:17">
      <c r="A10" s="16" t="s">
        <v>32</v>
      </c>
      <c r="B10" s="16" t="s">
        <v>443</v>
      </c>
      <c r="D10" s="325" t="s">
        <v>433</v>
      </c>
      <c r="E10" s="325" t="s">
        <v>433</v>
      </c>
      <c r="F10" s="325" t="s">
        <v>433</v>
      </c>
      <c r="G10" s="325" t="s">
        <v>433</v>
      </c>
      <c r="H10" s="325" t="s">
        <v>433</v>
      </c>
      <c r="I10" s="325" t="s">
        <v>57</v>
      </c>
      <c r="J10" s="325" t="s">
        <v>57</v>
      </c>
      <c r="K10" s="325" t="s">
        <v>57</v>
      </c>
      <c r="L10" s="325" t="s">
        <v>57</v>
      </c>
      <c r="M10" s="325" t="s">
        <v>57</v>
      </c>
      <c r="N10" s="325" t="s">
        <v>57</v>
      </c>
      <c r="O10" s="325" t="s">
        <v>57</v>
      </c>
      <c r="P10" s="325" t="s">
        <v>57</v>
      </c>
      <c r="Q10" s="326" t="s">
        <v>445</v>
      </c>
    </row>
    <row r="11" spans="1:17">
      <c r="A11" s="21" t="s">
        <v>34</v>
      </c>
      <c r="B11" s="21" t="s">
        <v>446</v>
      </c>
      <c r="C11" s="13"/>
      <c r="D11" s="327">
        <f>'WP B.4.1F'!C8</f>
        <v>43526</v>
      </c>
      <c r="E11" s="327">
        <f>'WP B.4.1F'!D8</f>
        <v>43556</v>
      </c>
      <c r="F11" s="327">
        <f>'WP B.4.1F'!E8</f>
        <v>43586</v>
      </c>
      <c r="G11" s="327">
        <f>'WP B.4.1F'!F8</f>
        <v>43617</v>
      </c>
      <c r="H11" s="327">
        <f>'WP B.4.1F'!G8</f>
        <v>43647</v>
      </c>
      <c r="I11" s="327">
        <f>'WP B.4.1F'!H8</f>
        <v>43678</v>
      </c>
      <c r="J11" s="327">
        <f>'WP B.4.1F'!I8</f>
        <v>43709</v>
      </c>
      <c r="K11" s="327">
        <f>'WP B.4.1F'!J8</f>
        <v>43739</v>
      </c>
      <c r="L11" s="327">
        <f>'WP B.4.1F'!K8</f>
        <v>43770</v>
      </c>
      <c r="M11" s="327">
        <f>'WP B.4.1F'!L8</f>
        <v>43800</v>
      </c>
      <c r="N11" s="327">
        <f>'WP B.4.1F'!M8</f>
        <v>43831</v>
      </c>
      <c r="O11" s="327">
        <f>'WP B.4.1F'!N8</f>
        <v>43862</v>
      </c>
      <c r="P11" s="327">
        <f>'WP B.4.1F'!O8</f>
        <v>43891</v>
      </c>
      <c r="Q11" s="229" t="s">
        <v>89</v>
      </c>
    </row>
    <row r="12" spans="1:17" ht="15.75">
      <c r="B12" s="233" t="s">
        <v>376</v>
      </c>
      <c r="G12" s="4"/>
    </row>
    <row r="13" spans="1:17">
      <c r="A13" s="16">
        <v>1</v>
      </c>
      <c r="B13" s="280"/>
      <c r="C13" s="8" t="s">
        <v>427</v>
      </c>
      <c r="D13" s="286">
        <v>-747234.09333333327</v>
      </c>
      <c r="E13" s="286">
        <v>-747234.09333333327</v>
      </c>
      <c r="F13" s="286">
        <v>-747234.09333333327</v>
      </c>
      <c r="G13" s="286">
        <v>-747234.09333333327</v>
      </c>
      <c r="H13" s="286">
        <v>-747234.09333333327</v>
      </c>
      <c r="I13" s="286">
        <v>-747234.09333333327</v>
      </c>
      <c r="J13" s="286">
        <v>-747234.09333333327</v>
      </c>
      <c r="K13" s="286">
        <v>-747234.09333333327</v>
      </c>
      <c r="L13" s="286">
        <v>-747234.09333333327</v>
      </c>
      <c r="M13" s="286">
        <v>-747234.09333333327</v>
      </c>
      <c r="N13" s="286">
        <v>-747234.09333333327</v>
      </c>
      <c r="O13" s="286">
        <v>-747234.09333333327</v>
      </c>
      <c r="P13" s="286">
        <v>-747234.09333333327</v>
      </c>
      <c r="Q13" s="5">
        <f>SUM(D13:P13)/13</f>
        <v>-747234.0933333335</v>
      </c>
    </row>
    <row r="14" spans="1:17">
      <c r="A14" s="3">
        <v>2</v>
      </c>
      <c r="B14" s="284"/>
      <c r="D14" s="26"/>
      <c r="E14" s="26"/>
      <c r="F14" s="26"/>
      <c r="G14" s="26"/>
      <c r="H14" s="26"/>
      <c r="I14" s="26"/>
      <c r="J14" s="26"/>
      <c r="K14" s="26"/>
      <c r="L14" s="26"/>
      <c r="M14" s="4"/>
      <c r="N14" s="4"/>
      <c r="O14" s="4"/>
      <c r="P14" s="108"/>
    </row>
    <row r="15" spans="1:17" ht="15.75">
      <c r="A15" s="16">
        <v>3</v>
      </c>
      <c r="B15" s="233" t="s">
        <v>381</v>
      </c>
      <c r="D15" s="49"/>
      <c r="E15" s="49"/>
      <c r="F15" s="49"/>
      <c r="G15" s="49"/>
      <c r="I15" s="49"/>
      <c r="J15" s="49"/>
      <c r="K15" s="49"/>
      <c r="L15" s="128"/>
      <c r="M15" s="108"/>
      <c r="N15" s="108"/>
      <c r="O15" s="108"/>
      <c r="P15" s="108"/>
    </row>
    <row r="16" spans="1:17">
      <c r="A16" s="3">
        <v>4</v>
      </c>
      <c r="B16" s="280">
        <v>15560</v>
      </c>
      <c r="C16" s="8" t="s">
        <v>427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5">
        <f>SUM(D16:P16)/13</f>
        <v>0</v>
      </c>
    </row>
    <row r="17" spans="1:17">
      <c r="A17" s="16">
        <v>5</v>
      </c>
      <c r="B17" s="236"/>
      <c r="C17" s="8"/>
      <c r="D17" s="26"/>
      <c r="E17" s="26"/>
      <c r="F17" s="26"/>
      <c r="G17" s="26"/>
      <c r="H17" s="26"/>
      <c r="I17" s="49"/>
      <c r="J17" s="49"/>
      <c r="K17" s="49"/>
      <c r="L17" s="286"/>
      <c r="M17" s="108"/>
      <c r="N17" s="108"/>
      <c r="O17" s="108"/>
      <c r="P17" s="108"/>
    </row>
    <row r="18" spans="1:17" ht="15.75">
      <c r="A18" s="3">
        <v>6</v>
      </c>
      <c r="B18" s="233" t="s">
        <v>384</v>
      </c>
      <c r="C18" s="239"/>
      <c r="D18" s="290"/>
      <c r="E18" s="290"/>
      <c r="F18" s="290"/>
      <c r="G18" s="50"/>
      <c r="H18" s="50"/>
      <c r="I18" s="50"/>
      <c r="J18" s="50"/>
      <c r="K18" s="50"/>
      <c r="L18" s="286"/>
      <c r="M18" s="108"/>
      <c r="N18" s="108"/>
      <c r="O18" s="108"/>
      <c r="P18" s="108"/>
    </row>
    <row r="19" spans="1:17">
      <c r="A19" s="16">
        <v>7</v>
      </c>
      <c r="B19" s="280">
        <v>15560</v>
      </c>
      <c r="C19" s="8" t="s">
        <v>427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316">
        <v>0</v>
      </c>
      <c r="Q19" s="5">
        <f>SUM(D19:P19)/13</f>
        <v>0</v>
      </c>
    </row>
    <row r="20" spans="1:17">
      <c r="A20" s="3">
        <v>8</v>
      </c>
      <c r="B20" s="236"/>
      <c r="C20" s="8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</row>
    <row r="21" spans="1:17" ht="15.75">
      <c r="A21" s="16">
        <v>9</v>
      </c>
      <c r="B21" s="233" t="s">
        <v>386</v>
      </c>
      <c r="D21" s="49"/>
      <c r="E21" s="49"/>
      <c r="F21" s="49"/>
      <c r="G21" s="49"/>
      <c r="I21" s="49"/>
      <c r="J21" s="49"/>
      <c r="K21" s="49"/>
      <c r="L21" s="128"/>
      <c r="M21" s="108"/>
      <c r="N21" s="108"/>
      <c r="O21" s="108"/>
      <c r="P21" s="108"/>
    </row>
    <row r="22" spans="1:17">
      <c r="A22" s="3">
        <v>10</v>
      </c>
      <c r="B22" s="280">
        <v>15560</v>
      </c>
      <c r="C22" s="8" t="s">
        <v>427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5">
        <f>SUM(D22:P22)/13</f>
        <v>0</v>
      </c>
    </row>
    <row r="23" spans="1:17">
      <c r="A23" s="16"/>
      <c r="B23" s="284"/>
      <c r="D23" s="26"/>
      <c r="E23" s="215"/>
      <c r="F23" s="215"/>
      <c r="G23" s="26"/>
      <c r="H23" s="26"/>
      <c r="I23" s="26"/>
      <c r="J23" s="26"/>
      <c r="K23" s="26"/>
      <c r="L23" s="330"/>
      <c r="M23" s="249"/>
      <c r="N23" s="249"/>
      <c r="O23" s="249"/>
      <c r="P23" s="249"/>
    </row>
    <row r="24" spans="1:17">
      <c r="A24" s="16"/>
      <c r="D24" s="26"/>
      <c r="E24" s="215"/>
      <c r="F24" s="215"/>
      <c r="G24" s="26"/>
      <c r="H24" s="26"/>
      <c r="I24" s="26"/>
      <c r="J24" s="26"/>
      <c r="K24" s="26"/>
      <c r="L24" s="330"/>
      <c r="M24" s="249"/>
      <c r="N24" s="249"/>
      <c r="O24" s="249"/>
      <c r="P24" s="249"/>
    </row>
    <row r="25" spans="1:17">
      <c r="A25" s="208"/>
      <c r="B25" s="208"/>
    </row>
    <row r="26" spans="1:17">
      <c r="A26" s="208"/>
      <c r="B26" s="208"/>
    </row>
    <row r="27" spans="1:17">
      <c r="A27" s="208"/>
      <c r="B27" s="208"/>
    </row>
    <row r="28" spans="1:17">
      <c r="A28" s="208"/>
      <c r="B28" s="208"/>
    </row>
    <row r="29" spans="1:17">
      <c r="A29" s="208"/>
      <c r="B29" s="208"/>
    </row>
    <row r="30" spans="1:17">
      <c r="A30" s="208"/>
      <c r="B30" s="208"/>
    </row>
    <row r="31" spans="1:17">
      <c r="A31" s="208"/>
      <c r="B31" s="208"/>
    </row>
    <row r="32" spans="1:17">
      <c r="A32" s="208"/>
      <c r="B32" s="208"/>
    </row>
    <row r="33" spans="1:2">
      <c r="A33" s="208"/>
      <c r="B33" s="208"/>
    </row>
    <row r="34" spans="1:2">
      <c r="A34" s="208"/>
      <c r="B34" s="208"/>
    </row>
    <row r="35" spans="1:2">
      <c r="A35" s="208"/>
      <c r="B35" s="208"/>
    </row>
    <row r="36" spans="1:2">
      <c r="A36" s="208"/>
      <c r="B36" s="208"/>
    </row>
    <row r="37" spans="1:2">
      <c r="A37" s="208"/>
      <c r="B37" s="208"/>
    </row>
    <row r="38" spans="1:2">
      <c r="A38" s="208"/>
      <c r="B38" s="208"/>
    </row>
    <row r="39" spans="1:2">
      <c r="A39" s="208"/>
      <c r="B39" s="208"/>
    </row>
    <row r="40" spans="1:2">
      <c r="A40" s="208"/>
      <c r="B40" s="208"/>
    </row>
    <row r="41" spans="1:2">
      <c r="A41" s="208"/>
      <c r="B41" s="208"/>
    </row>
  </sheetData>
  <mergeCells count="4">
    <mergeCell ref="A1:Q1"/>
    <mergeCell ref="A2:Q2"/>
    <mergeCell ref="A3:Q3"/>
    <mergeCell ref="A4:Q4"/>
  </mergeCells>
  <printOptions horizontalCentered="1"/>
  <pageMargins left="0.54" right="0.55000000000000004" top="0.87" bottom="1" header="0.25" footer="0.5"/>
  <pageSetup scale="51" orientation="landscape" verticalDpi="300" r:id="rId1"/>
  <headerFooter alignWithMargins="0">
    <oddHeader>&amp;RCASE NO. 2018-00281
FR 16(8)(b)
ATTACHMENT 1</oddHeader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90" zoomScaleNormal="100" zoomScaleSheetLayoutView="90" workbookViewId="0"/>
  </sheetViews>
  <sheetFormatPr defaultColWidth="8" defaultRowHeight="15"/>
  <cols>
    <col min="1" max="1" width="8" style="5" customWidth="1"/>
    <col min="2" max="2" width="45.88671875" style="5" customWidth="1"/>
    <col min="3" max="3" width="14.33203125" style="5" customWidth="1"/>
    <col min="4" max="4" width="25.77734375" style="5" customWidth="1"/>
    <col min="5" max="5" width="4.77734375" style="5" customWidth="1"/>
    <col min="6" max="6" width="26.77734375" style="5" customWidth="1"/>
    <col min="7" max="7" width="5.77734375" style="5" customWidth="1"/>
    <col min="8" max="8" width="4.44140625" style="5" customWidth="1"/>
    <col min="9" max="9" width="13.109375" style="5" bestFit="1" customWidth="1"/>
    <col min="10" max="10" width="2.44140625" style="5" customWidth="1"/>
    <col min="11" max="11" width="13.109375" style="5" bestFit="1" customWidth="1"/>
    <col min="12" max="12" width="5.5546875" style="5" customWidth="1"/>
    <col min="13" max="13" width="11" style="5" bestFit="1" customWidth="1"/>
    <col min="14" max="14" width="2.21875" style="5" customWidth="1"/>
    <col min="15" max="15" width="11" style="5" bestFit="1" customWidth="1"/>
    <col min="16" max="16384" width="8" style="5"/>
  </cols>
  <sheetData>
    <row r="1" spans="1:13">
      <c r="A1" s="9" t="s">
        <v>460</v>
      </c>
      <c r="B1" s="10"/>
      <c r="C1" s="10"/>
      <c r="D1" s="10"/>
      <c r="E1" s="10"/>
      <c r="F1" s="10"/>
    </row>
    <row r="2" spans="1:13">
      <c r="A2" s="9" t="s">
        <v>461</v>
      </c>
      <c r="B2" s="10"/>
      <c r="C2" s="10"/>
      <c r="D2" s="10"/>
      <c r="E2" s="10"/>
      <c r="F2" s="10"/>
    </row>
    <row r="3" spans="1:13">
      <c r="A3" s="11" t="s">
        <v>23</v>
      </c>
      <c r="B3" s="10"/>
      <c r="C3" s="10"/>
      <c r="D3" s="10"/>
      <c r="E3" s="10"/>
      <c r="F3" s="10"/>
    </row>
    <row r="4" spans="1:13">
      <c r="A4" s="11" t="s">
        <v>55</v>
      </c>
      <c r="B4" s="10"/>
      <c r="C4" s="10"/>
      <c r="D4" s="10"/>
      <c r="E4" s="10"/>
      <c r="F4" s="10"/>
    </row>
    <row r="6" spans="1:13">
      <c r="A6" s="8" t="s">
        <v>56</v>
      </c>
      <c r="F6" s="5" t="s">
        <v>26</v>
      </c>
      <c r="H6" s="18"/>
      <c r="I6" s="18"/>
      <c r="J6" s="18"/>
      <c r="K6" s="18"/>
      <c r="L6" s="18"/>
    </row>
    <row r="7" spans="1:13">
      <c r="A7" s="8" t="s">
        <v>464</v>
      </c>
      <c r="F7" s="8" t="s">
        <v>27</v>
      </c>
      <c r="H7" s="18"/>
      <c r="I7" s="18"/>
      <c r="J7" s="18"/>
      <c r="K7" s="18"/>
      <c r="L7" s="18"/>
    </row>
    <row r="8" spans="1:13">
      <c r="A8" s="12" t="s">
        <v>28</v>
      </c>
      <c r="B8" s="13"/>
      <c r="C8" s="13"/>
      <c r="D8" s="13"/>
      <c r="E8" s="14"/>
      <c r="F8" s="12" t="str">
        <f>'B.1 B'!F8</f>
        <v>Witness:   Waller, Christian, Story</v>
      </c>
      <c r="H8" s="18"/>
      <c r="I8" s="18"/>
      <c r="J8" s="18"/>
      <c r="K8" s="18"/>
      <c r="L8" s="18"/>
    </row>
    <row r="9" spans="1:13">
      <c r="F9" s="16"/>
      <c r="H9" s="18"/>
      <c r="I9" s="18"/>
      <c r="J9" s="18"/>
      <c r="K9" s="18"/>
      <c r="L9" s="18"/>
    </row>
    <row r="10" spans="1:13">
      <c r="C10" s="16" t="s">
        <v>30</v>
      </c>
      <c r="D10" s="16" t="s">
        <v>57</v>
      </c>
      <c r="F10" s="16" t="s">
        <v>57</v>
      </c>
      <c r="H10" s="18"/>
      <c r="I10" s="17"/>
      <c r="J10" s="18"/>
      <c r="K10" s="18"/>
      <c r="L10" s="18"/>
      <c r="M10" s="18"/>
    </row>
    <row r="11" spans="1:13">
      <c r="A11" s="16" t="s">
        <v>32</v>
      </c>
      <c r="C11" s="16" t="s">
        <v>2</v>
      </c>
      <c r="D11" s="16" t="s">
        <v>58</v>
      </c>
      <c r="F11" s="16" t="s">
        <v>58</v>
      </c>
      <c r="H11" s="18"/>
      <c r="I11" s="18"/>
      <c r="J11" s="18"/>
      <c r="K11" s="18"/>
      <c r="L11" s="18"/>
      <c r="M11" s="18"/>
    </row>
    <row r="12" spans="1:13">
      <c r="A12" s="21" t="s">
        <v>34</v>
      </c>
      <c r="B12" s="12" t="s">
        <v>35</v>
      </c>
      <c r="C12" s="21" t="s">
        <v>36</v>
      </c>
      <c r="D12" s="21" t="s">
        <v>37</v>
      </c>
      <c r="E12" s="13"/>
      <c r="F12" s="21" t="s">
        <v>38</v>
      </c>
      <c r="H12" s="18"/>
      <c r="I12" s="17"/>
      <c r="J12" s="18"/>
      <c r="K12" s="18"/>
      <c r="L12" s="18"/>
      <c r="M12" s="18"/>
    </row>
    <row r="13" spans="1:13">
      <c r="D13" s="16"/>
      <c r="F13" s="16"/>
      <c r="H13" s="18"/>
      <c r="I13" s="17"/>
      <c r="J13" s="18"/>
      <c r="K13" s="18"/>
      <c r="L13" s="18"/>
      <c r="M13" s="18"/>
    </row>
    <row r="14" spans="1:13">
      <c r="H14" s="18"/>
      <c r="I14" s="17"/>
      <c r="J14" s="18"/>
      <c r="K14" s="18"/>
      <c r="L14" s="18"/>
      <c r="M14" s="18"/>
    </row>
    <row r="15" spans="1:13">
      <c r="A15" s="16">
        <v>1</v>
      </c>
      <c r="B15" s="8" t="s">
        <v>39</v>
      </c>
      <c r="C15" s="16" t="s">
        <v>59</v>
      </c>
      <c r="D15" s="22">
        <f>'B.2 F'!I266</f>
        <v>763121142.80906141</v>
      </c>
      <c r="E15" s="23"/>
      <c r="F15" s="22">
        <f>'B.2 F'!N266</f>
        <v>724669367.01538217</v>
      </c>
      <c r="G15" s="4"/>
      <c r="H15" s="35"/>
      <c r="I15" s="17"/>
      <c r="J15" s="18"/>
      <c r="K15" s="18"/>
      <c r="L15" s="18"/>
      <c r="M15" s="18"/>
    </row>
    <row r="16" spans="1:13">
      <c r="A16" s="16">
        <f>A15+1</f>
        <v>2</v>
      </c>
      <c r="B16" s="8" t="s">
        <v>41</v>
      </c>
      <c r="C16" s="16" t="s">
        <v>59</v>
      </c>
      <c r="D16" s="23">
        <f>'B.2 F'!I268</f>
        <v>39130198.175474182</v>
      </c>
      <c r="E16" s="23"/>
      <c r="F16" s="23">
        <f>'B.2 F'!N268</f>
        <v>39130198.175474182</v>
      </c>
      <c r="G16" s="4"/>
      <c r="H16" s="35"/>
      <c r="I16" s="17"/>
      <c r="J16" s="18"/>
      <c r="K16" s="18"/>
      <c r="L16" s="18"/>
      <c r="M16" s="18"/>
    </row>
    <row r="17" spans="1:13">
      <c r="A17" s="16">
        <f>A16+1</f>
        <v>3</v>
      </c>
      <c r="B17" s="8" t="s">
        <v>42</v>
      </c>
      <c r="C17" s="16" t="s">
        <v>60</v>
      </c>
      <c r="D17" s="25">
        <f>-'B.3 F'!I266</f>
        <v>-198557330.39803976</v>
      </c>
      <c r="E17" s="23"/>
      <c r="F17" s="25">
        <f>-'B.3 F'!N266</f>
        <v>-193880767.65794417</v>
      </c>
      <c r="G17" s="4"/>
      <c r="H17" s="35"/>
      <c r="I17" s="17"/>
      <c r="J17" s="18"/>
      <c r="K17" s="18"/>
      <c r="L17" s="18"/>
      <c r="M17" s="18"/>
    </row>
    <row r="18" spans="1:13">
      <c r="A18" s="16"/>
      <c r="B18" s="8"/>
      <c r="C18" s="16"/>
      <c r="D18" s="26"/>
      <c r="E18" s="23"/>
      <c r="F18" s="26"/>
      <c r="G18" s="4"/>
      <c r="H18" s="35"/>
      <c r="I18" s="17"/>
      <c r="J18" s="18"/>
      <c r="K18" s="18"/>
      <c r="L18" s="18"/>
      <c r="M18" s="18"/>
    </row>
    <row r="19" spans="1:13">
      <c r="A19" s="16">
        <f>+A17+1</f>
        <v>4</v>
      </c>
      <c r="B19" s="8" t="s">
        <v>61</v>
      </c>
      <c r="D19" s="22">
        <f>SUM(D15:D17)</f>
        <v>603694010.58649588</v>
      </c>
      <c r="E19" s="23"/>
      <c r="F19" s="22">
        <f>SUM(F15:F17)</f>
        <v>569918797.53291214</v>
      </c>
      <c r="G19" s="4"/>
      <c r="H19" s="35"/>
      <c r="I19" s="17"/>
      <c r="J19" s="18"/>
      <c r="K19" s="18"/>
      <c r="L19" s="18"/>
      <c r="M19" s="18"/>
    </row>
    <row r="20" spans="1:13">
      <c r="A20" s="16"/>
      <c r="B20" s="8"/>
      <c r="D20" s="23"/>
      <c r="E20" s="23"/>
      <c r="F20" s="23"/>
      <c r="G20" s="4"/>
      <c r="H20" s="35"/>
      <c r="I20" s="17"/>
      <c r="J20" s="18"/>
      <c r="K20" s="18"/>
      <c r="L20" s="18"/>
      <c r="M20" s="18"/>
    </row>
    <row r="21" spans="1:13">
      <c r="A21" s="16">
        <f>A19+1</f>
        <v>5</v>
      </c>
      <c r="B21" s="8" t="s">
        <v>45</v>
      </c>
      <c r="C21" s="16" t="s">
        <v>62</v>
      </c>
      <c r="D21" s="22">
        <f>+'B.4 F'!E14</f>
        <v>2692758.7072114237</v>
      </c>
      <c r="E21" s="23"/>
      <c r="F21" s="22">
        <f>D21</f>
        <v>2692758.7072114237</v>
      </c>
      <c r="G21" s="4"/>
      <c r="H21" s="35"/>
      <c r="I21" s="17"/>
      <c r="J21" s="18"/>
      <c r="K21" s="18"/>
      <c r="L21" s="18"/>
      <c r="M21" s="18"/>
    </row>
    <row r="22" spans="1:13">
      <c r="A22" s="16">
        <f>+A21+1</f>
        <v>6</v>
      </c>
      <c r="B22" s="8" t="s">
        <v>47</v>
      </c>
      <c r="C22" s="16" t="s">
        <v>63</v>
      </c>
      <c r="D22" s="24">
        <f>+'B.4.1 F'!F37</f>
        <v>-1652038.1361116788</v>
      </c>
      <c r="E22" s="24"/>
      <c r="F22" s="24">
        <f>+'B.4.1 F'!K37</f>
        <v>9023857.3767245095</v>
      </c>
      <c r="G22" s="4"/>
      <c r="H22" s="35"/>
      <c r="I22" s="17"/>
      <c r="J22" s="18"/>
      <c r="K22" s="18"/>
      <c r="L22" s="18"/>
      <c r="M22" s="18"/>
    </row>
    <row r="23" spans="1:13">
      <c r="A23" s="16">
        <f>+A22+1</f>
        <v>7</v>
      </c>
      <c r="B23" s="8" t="s">
        <v>22</v>
      </c>
      <c r="C23" s="16" t="s">
        <v>64</v>
      </c>
      <c r="D23" s="24">
        <f>'B.6 F'!G24</f>
        <v>-747234.09333333327</v>
      </c>
      <c r="E23" s="24"/>
      <c r="F23" s="24">
        <f>'B.6 F'!L24</f>
        <v>-747234.0933333335</v>
      </c>
      <c r="G23" s="4"/>
      <c r="H23" s="35"/>
      <c r="I23" s="17"/>
      <c r="J23" s="18"/>
      <c r="K23" s="18"/>
      <c r="L23" s="18"/>
      <c r="M23" s="18"/>
    </row>
    <row r="24" spans="1:13">
      <c r="A24" s="16">
        <f t="shared" ref="A24:A25" si="0">+A23+1</f>
        <v>8</v>
      </c>
      <c r="B24" s="8" t="s">
        <v>65</v>
      </c>
      <c r="C24" s="16" t="s">
        <v>51</v>
      </c>
      <c r="D24" s="24">
        <v>-32827676.803062864</v>
      </c>
      <c r="E24" s="24"/>
      <c r="F24" s="24">
        <v>-33020670.038647436</v>
      </c>
      <c r="G24" s="4"/>
      <c r="H24" s="35"/>
      <c r="I24" s="17"/>
      <c r="J24" s="18"/>
      <c r="K24" s="18"/>
      <c r="L24" s="18"/>
      <c r="M24" s="18"/>
    </row>
    <row r="25" spans="1:13">
      <c r="A25" s="16">
        <f t="shared" si="0"/>
        <v>9</v>
      </c>
      <c r="B25" s="29" t="s">
        <v>52</v>
      </c>
      <c r="C25" s="30" t="s">
        <v>66</v>
      </c>
      <c r="D25" s="36">
        <f>'B.5 F'!G49</f>
        <v>-54145487.143667147</v>
      </c>
      <c r="E25" s="24" t="s">
        <v>67</v>
      </c>
      <c r="F25" s="36">
        <f>'B.5 F'!L53</f>
        <v>-51756082.389740348</v>
      </c>
      <c r="G25" s="4"/>
      <c r="H25" s="35"/>
      <c r="I25" s="17"/>
      <c r="J25" s="18"/>
      <c r="K25" s="18"/>
      <c r="L25" s="18"/>
      <c r="M25" s="18"/>
    </row>
    <row r="26" spans="1:13">
      <c r="A26" s="16"/>
      <c r="E26" s="4"/>
      <c r="G26" s="4"/>
      <c r="H26" s="35"/>
      <c r="I26" s="17"/>
      <c r="J26" s="18"/>
      <c r="K26" s="18"/>
      <c r="L26" s="18"/>
      <c r="M26" s="18"/>
    </row>
    <row r="27" spans="1:13" ht="15.75" thickBot="1">
      <c r="A27" s="16">
        <f>A25+1</f>
        <v>10</v>
      </c>
      <c r="B27" s="8" t="s">
        <v>68</v>
      </c>
      <c r="D27" s="32">
        <f>SUM(D19:D25)</f>
        <v>517014333.11753207</v>
      </c>
      <c r="E27" s="23"/>
      <c r="F27" s="32">
        <f>SUM(F19:F25)</f>
        <v>496111427.09512687</v>
      </c>
      <c r="G27" s="37"/>
      <c r="H27" s="38"/>
      <c r="I27" s="17"/>
      <c r="J27" s="18"/>
      <c r="K27" s="18"/>
      <c r="L27" s="18"/>
      <c r="M27" s="18"/>
    </row>
    <row r="28" spans="1:13" ht="15.75" thickTop="1">
      <c r="D28" s="33"/>
      <c r="E28" s="23"/>
      <c r="F28" s="33"/>
      <c r="G28" s="4"/>
      <c r="H28" s="35"/>
      <c r="J28" s="39"/>
      <c r="K28" s="18"/>
      <c r="L28" s="18"/>
    </row>
    <row r="29" spans="1:13" ht="33.75">
      <c r="B29" s="40" t="s">
        <v>69</v>
      </c>
    </row>
    <row r="31" spans="1:13">
      <c r="D31" s="33"/>
      <c r="E31" s="33"/>
      <c r="F31" s="33"/>
    </row>
    <row r="32" spans="1:13">
      <c r="D32" s="33"/>
      <c r="E32" s="33"/>
      <c r="F32" s="33"/>
    </row>
  </sheetData>
  <printOptions horizontalCentered="1"/>
  <pageMargins left="0.72" right="0.79" top="0.74" bottom="0.5" header="0.25" footer="0.5"/>
  <pageSetup scale="80"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A13" sqref="A13"/>
    </sheetView>
  </sheetViews>
  <sheetFormatPr defaultRowHeight="15"/>
  <cols>
    <col min="1" max="1" width="4.88671875" style="41" customWidth="1"/>
    <col min="2" max="2" width="6.88671875" style="41" customWidth="1"/>
    <col min="3" max="3" width="37" style="41" customWidth="1"/>
    <col min="4" max="4" width="18.33203125" style="41" customWidth="1"/>
    <col min="5" max="5" width="11.109375" style="41" bestFit="1" customWidth="1"/>
    <col min="6" max="6" width="15.6640625" style="41" customWidth="1"/>
    <col min="7" max="7" width="12.77734375" style="44" customWidth="1"/>
    <col min="8" max="8" width="12.6640625" style="44" customWidth="1"/>
    <col min="9" max="9" width="15.21875" style="41" customWidth="1"/>
    <col min="10" max="10" width="3.21875" style="41" customWidth="1"/>
    <col min="11" max="11" width="15.6640625" style="41" customWidth="1"/>
    <col min="12" max="12" width="12.6640625" style="44" customWidth="1"/>
    <col min="13" max="13" width="9.77734375" style="44" bestFit="1" customWidth="1"/>
    <col min="14" max="14" width="14.21875" style="41" customWidth="1"/>
    <col min="15" max="15" width="5.44140625" style="41" customWidth="1"/>
    <col min="16" max="17" width="12" style="41" bestFit="1" customWidth="1"/>
    <col min="18" max="16384" width="8.88671875" style="41"/>
  </cols>
  <sheetData>
    <row r="1" spans="1:17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7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7">
      <c r="A3" s="333" t="s">
        <v>70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7" ht="15.75">
      <c r="A4" s="334" t="str">
        <f>'B.1 B'!A4</f>
        <v>as of December 31, 2018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7">
      <c r="A5" s="42"/>
      <c r="B5" s="42"/>
      <c r="C5" s="42"/>
      <c r="D5" s="42"/>
      <c r="E5" s="43"/>
      <c r="G5" s="7"/>
      <c r="H5" s="7"/>
      <c r="J5" s="4"/>
      <c r="K5" s="42"/>
    </row>
    <row r="6" spans="1:17" ht="15.75">
      <c r="A6" s="29" t="str">
        <f>'B.1 B'!A6</f>
        <v>Data:__X___Base Period______Forecasted Period</v>
      </c>
      <c r="B6" s="4"/>
      <c r="C6" s="4"/>
      <c r="D6" s="4"/>
      <c r="E6" s="45"/>
      <c r="F6" s="45"/>
      <c r="G6" s="7"/>
      <c r="K6" s="4"/>
      <c r="N6" s="46" t="s">
        <v>71</v>
      </c>
    </row>
    <row r="7" spans="1:17">
      <c r="A7" s="29" t="str">
        <f>'B.1 B'!A7</f>
        <v>Type of Filing:___X____Original________Updated ________Revised</v>
      </c>
      <c r="B7" s="29"/>
      <c r="C7" s="4"/>
      <c r="D7" s="4"/>
      <c r="E7" s="4"/>
      <c r="F7" s="4"/>
      <c r="G7" s="7"/>
      <c r="I7" s="29"/>
      <c r="J7" s="29"/>
      <c r="K7" s="4"/>
      <c r="N7" s="47" t="s">
        <v>72</v>
      </c>
    </row>
    <row r="8" spans="1:17">
      <c r="A8" s="48" t="str">
        <f>'B.1 B'!A8</f>
        <v>Workpaper Reference No(s).</v>
      </c>
      <c r="B8" s="49"/>
      <c r="C8" s="49"/>
      <c r="D8" s="49"/>
      <c r="E8" s="49"/>
      <c r="F8" s="49"/>
      <c r="G8" s="50"/>
      <c r="H8" s="51"/>
      <c r="I8" s="48"/>
      <c r="J8" s="48"/>
      <c r="K8" s="49"/>
      <c r="L8" s="51"/>
      <c r="N8" s="52" t="s">
        <v>73</v>
      </c>
    </row>
    <row r="9" spans="1:17">
      <c r="A9" s="53"/>
      <c r="B9" s="54"/>
      <c r="C9" s="55"/>
      <c r="D9" s="56"/>
      <c r="E9" s="54"/>
      <c r="F9" s="54"/>
      <c r="G9" s="57"/>
      <c r="H9" s="58"/>
      <c r="I9" s="59"/>
      <c r="J9" s="48"/>
      <c r="K9" s="56"/>
      <c r="L9" s="60"/>
      <c r="M9" s="60"/>
      <c r="N9" s="61"/>
    </row>
    <row r="10" spans="1:17" ht="15.75">
      <c r="A10" s="62"/>
      <c r="B10" s="49"/>
      <c r="C10" s="63"/>
      <c r="D10" s="64">
        <v>43465</v>
      </c>
      <c r="E10" s="49"/>
      <c r="F10" s="49"/>
      <c r="G10" s="50" t="s">
        <v>74</v>
      </c>
      <c r="H10" s="65" t="s">
        <v>75</v>
      </c>
      <c r="I10" s="66"/>
      <c r="J10" s="48"/>
      <c r="K10" s="67"/>
      <c r="L10" s="50" t="s">
        <v>74</v>
      </c>
      <c r="M10" s="65" t="s">
        <v>75</v>
      </c>
      <c r="N10" s="66"/>
    </row>
    <row r="11" spans="1:17" ht="15.75">
      <c r="A11" s="62" t="s">
        <v>32</v>
      </c>
      <c r="B11" s="65" t="s">
        <v>76</v>
      </c>
      <c r="C11" s="68" t="s">
        <v>77</v>
      </c>
      <c r="D11" s="44" t="s">
        <v>78</v>
      </c>
      <c r="E11" s="65"/>
      <c r="F11" s="65" t="s">
        <v>79</v>
      </c>
      <c r="G11" s="65" t="s">
        <v>80</v>
      </c>
      <c r="H11" s="65" t="s">
        <v>81</v>
      </c>
      <c r="I11" s="68" t="s">
        <v>82</v>
      </c>
      <c r="J11" s="65"/>
      <c r="K11" s="69" t="s">
        <v>83</v>
      </c>
      <c r="L11" s="65" t="s">
        <v>80</v>
      </c>
      <c r="M11" s="65" t="s">
        <v>81</v>
      </c>
      <c r="N11" s="68" t="s">
        <v>82</v>
      </c>
    </row>
    <row r="12" spans="1:17">
      <c r="A12" s="70" t="s">
        <v>34</v>
      </c>
      <c r="B12" s="71" t="s">
        <v>34</v>
      </c>
      <c r="C12" s="72" t="s">
        <v>84</v>
      </c>
      <c r="D12" s="70" t="s">
        <v>85</v>
      </c>
      <c r="E12" s="71" t="s">
        <v>86</v>
      </c>
      <c r="F12" s="71" t="s">
        <v>85</v>
      </c>
      <c r="G12" s="71" t="s">
        <v>87</v>
      </c>
      <c r="H12" s="71" t="s">
        <v>87</v>
      </c>
      <c r="I12" s="72" t="s">
        <v>88</v>
      </c>
      <c r="J12" s="65"/>
      <c r="K12" s="70" t="s">
        <v>89</v>
      </c>
      <c r="L12" s="71" t="s">
        <v>87</v>
      </c>
      <c r="M12" s="71" t="s">
        <v>87</v>
      </c>
      <c r="N12" s="72" t="s">
        <v>88</v>
      </c>
      <c r="P12" s="73"/>
      <c r="Q12" s="73"/>
    </row>
    <row r="13" spans="1:17">
      <c r="A13" s="65"/>
      <c r="B13" s="65"/>
      <c r="C13" s="65"/>
      <c r="D13" s="65" t="s">
        <v>90</v>
      </c>
      <c r="E13" s="65" t="s">
        <v>91</v>
      </c>
      <c r="F13" s="65" t="s">
        <v>92</v>
      </c>
      <c r="G13" s="65" t="s">
        <v>93</v>
      </c>
      <c r="H13" s="65" t="s">
        <v>94</v>
      </c>
      <c r="I13" s="65" t="s">
        <v>95</v>
      </c>
      <c r="J13" s="65"/>
      <c r="K13" s="65" t="s">
        <v>96</v>
      </c>
      <c r="L13" s="65" t="s">
        <v>97</v>
      </c>
      <c r="M13" s="65" t="s">
        <v>98</v>
      </c>
      <c r="N13" s="65" t="s">
        <v>99</v>
      </c>
    </row>
    <row r="14" spans="1:17" ht="15.75">
      <c r="B14" s="74" t="s">
        <v>100</v>
      </c>
    </row>
    <row r="15" spans="1:17">
      <c r="A15" s="30">
        <v>1</v>
      </c>
      <c r="B15" s="4"/>
      <c r="C15" s="75" t="s">
        <v>101</v>
      </c>
    </row>
    <row r="16" spans="1:17">
      <c r="A16" s="30">
        <f>A15+1</f>
        <v>2</v>
      </c>
      <c r="B16" s="76">
        <v>30100</v>
      </c>
      <c r="C16" s="29" t="s">
        <v>102</v>
      </c>
      <c r="D16" s="77">
        <v>8329.7199999999993</v>
      </c>
      <c r="E16" s="78">
        <v>0</v>
      </c>
      <c r="F16" s="79">
        <f>D16+E16</f>
        <v>8329.7199999999993</v>
      </c>
      <c r="G16" s="80">
        <v>1</v>
      </c>
      <c r="H16" s="80">
        <f>$G$16</f>
        <v>1</v>
      </c>
      <c r="I16" s="79">
        <f>F16*G16*H16</f>
        <v>8329.7199999999993</v>
      </c>
      <c r="J16" s="81"/>
      <c r="K16" s="77">
        <v>8329.7199999999993</v>
      </c>
      <c r="L16" s="80">
        <f t="shared" ref="L16:M17" si="0">$G$16</f>
        <v>1</v>
      </c>
      <c r="M16" s="80">
        <f t="shared" si="0"/>
        <v>1</v>
      </c>
      <c r="N16" s="79">
        <f>K16*L16*M16</f>
        <v>8329.7199999999993</v>
      </c>
    </row>
    <row r="17" spans="1:14">
      <c r="A17" s="30">
        <f t="shared" ref="A17:A80" si="1">A16+1</f>
        <v>3</v>
      </c>
      <c r="B17" s="76">
        <v>30200</v>
      </c>
      <c r="C17" s="29" t="s">
        <v>103</v>
      </c>
      <c r="D17" s="77">
        <v>119852.69</v>
      </c>
      <c r="E17" s="82">
        <v>0</v>
      </c>
      <c r="F17" s="82">
        <f>D17+E17</f>
        <v>119852.69</v>
      </c>
      <c r="G17" s="80">
        <f>$G$16</f>
        <v>1</v>
      </c>
      <c r="H17" s="80">
        <f>$G$16</f>
        <v>1</v>
      </c>
      <c r="I17" s="82">
        <f>F17*G17*H17</f>
        <v>119852.69</v>
      </c>
      <c r="K17" s="77">
        <v>119852.68999999996</v>
      </c>
      <c r="L17" s="80">
        <f t="shared" si="0"/>
        <v>1</v>
      </c>
      <c r="M17" s="80">
        <f t="shared" si="0"/>
        <v>1</v>
      </c>
      <c r="N17" s="82">
        <f>K17*L17*M17</f>
        <v>119852.68999999996</v>
      </c>
    </row>
    <row r="18" spans="1:14">
      <c r="A18" s="30">
        <f t="shared" si="1"/>
        <v>4</v>
      </c>
      <c r="B18" s="83"/>
      <c r="C18" s="29"/>
      <c r="D18" s="84"/>
      <c r="E18" s="84"/>
      <c r="F18" s="84"/>
      <c r="G18" s="80"/>
      <c r="H18" s="80"/>
      <c r="I18" s="84"/>
      <c r="K18" s="84"/>
      <c r="N18" s="84"/>
    </row>
    <row r="19" spans="1:14">
      <c r="A19" s="30">
        <f t="shared" si="1"/>
        <v>5</v>
      </c>
      <c r="B19" s="83"/>
      <c r="C19" s="29" t="s">
        <v>104</v>
      </c>
      <c r="D19" s="79">
        <f>SUM(D16:D17)</f>
        <v>128182.41</v>
      </c>
      <c r="E19" s="79">
        <f>SUM(E16:E17)</f>
        <v>0</v>
      </c>
      <c r="F19" s="79">
        <f>SUM(F16:F17)</f>
        <v>128182.41</v>
      </c>
      <c r="G19" s="85"/>
      <c r="H19" s="85"/>
      <c r="I19" s="79">
        <f>SUM(I16:I17)</f>
        <v>128182.41</v>
      </c>
      <c r="K19" s="79">
        <f>SUM(K16:K17)</f>
        <v>128182.40999999996</v>
      </c>
      <c r="N19" s="79">
        <f>SUM(N16:N17)</f>
        <v>128182.40999999996</v>
      </c>
    </row>
    <row r="20" spans="1:14">
      <c r="A20" s="30">
        <f t="shared" si="1"/>
        <v>6</v>
      </c>
      <c r="B20" s="83"/>
      <c r="C20" s="4"/>
      <c r="G20" s="80"/>
      <c r="H20" s="80"/>
    </row>
    <row r="21" spans="1:14">
      <c r="A21" s="30">
        <f t="shared" si="1"/>
        <v>7</v>
      </c>
      <c r="B21" s="83"/>
      <c r="C21" s="75" t="s">
        <v>105</v>
      </c>
      <c r="G21" s="80"/>
      <c r="H21" s="80"/>
    </row>
    <row r="22" spans="1:14">
      <c r="A22" s="30">
        <f t="shared" si="1"/>
        <v>8</v>
      </c>
      <c r="B22" s="76">
        <v>32540</v>
      </c>
      <c r="C22" s="29" t="s">
        <v>106</v>
      </c>
      <c r="D22" s="77">
        <v>0</v>
      </c>
      <c r="E22" s="78">
        <v>0</v>
      </c>
      <c r="F22" s="79">
        <f t="shared" ref="F22:F24" si="2">D22+E22</f>
        <v>0</v>
      </c>
      <c r="G22" s="80">
        <f t="shared" ref="G22:H44" si="3">$G$16</f>
        <v>1</v>
      </c>
      <c r="H22" s="80">
        <f t="shared" si="3"/>
        <v>1</v>
      </c>
      <c r="I22" s="79">
        <f t="shared" ref="I22:I24" si="4">F22*G22*H22</f>
        <v>0</v>
      </c>
      <c r="K22" s="77">
        <v>0</v>
      </c>
      <c r="L22" s="80">
        <f t="shared" ref="L22:M24" si="5">$G$16</f>
        <v>1</v>
      </c>
      <c r="M22" s="80">
        <f t="shared" si="5"/>
        <v>1</v>
      </c>
      <c r="N22" s="79">
        <f t="shared" ref="N22:N24" si="6">K22*L22*M22</f>
        <v>0</v>
      </c>
    </row>
    <row r="23" spans="1:14">
      <c r="A23" s="30">
        <f t="shared" si="1"/>
        <v>9</v>
      </c>
      <c r="B23" s="76">
        <v>33202</v>
      </c>
      <c r="C23" s="29" t="s">
        <v>107</v>
      </c>
      <c r="D23" s="77">
        <v>0</v>
      </c>
      <c r="E23" s="82">
        <v>0</v>
      </c>
      <c r="F23" s="82">
        <f t="shared" si="2"/>
        <v>0</v>
      </c>
      <c r="G23" s="80">
        <f t="shared" si="3"/>
        <v>1</v>
      </c>
      <c r="H23" s="80">
        <f t="shared" si="3"/>
        <v>1</v>
      </c>
      <c r="I23" s="82">
        <f t="shared" si="4"/>
        <v>0</v>
      </c>
      <c r="K23" s="77">
        <v>0</v>
      </c>
      <c r="L23" s="80">
        <f t="shared" si="5"/>
        <v>1</v>
      </c>
      <c r="M23" s="80">
        <f t="shared" si="5"/>
        <v>1</v>
      </c>
      <c r="N23" s="82">
        <f t="shared" si="6"/>
        <v>0</v>
      </c>
    </row>
    <row r="24" spans="1:14">
      <c r="A24" s="30">
        <f t="shared" si="1"/>
        <v>10</v>
      </c>
      <c r="B24" s="76">
        <v>33400</v>
      </c>
      <c r="C24" s="29" t="s">
        <v>108</v>
      </c>
      <c r="D24" s="77">
        <v>0</v>
      </c>
      <c r="E24" s="82">
        <v>0</v>
      </c>
      <c r="F24" s="82">
        <f t="shared" si="2"/>
        <v>0</v>
      </c>
      <c r="G24" s="80">
        <f t="shared" si="3"/>
        <v>1</v>
      </c>
      <c r="H24" s="80">
        <f t="shared" si="3"/>
        <v>1</v>
      </c>
      <c r="I24" s="82">
        <f t="shared" si="4"/>
        <v>0</v>
      </c>
      <c r="K24" s="77">
        <v>0</v>
      </c>
      <c r="L24" s="80">
        <f t="shared" si="5"/>
        <v>1</v>
      </c>
      <c r="M24" s="80">
        <f t="shared" si="5"/>
        <v>1</v>
      </c>
      <c r="N24" s="82">
        <f t="shared" si="6"/>
        <v>0</v>
      </c>
    </row>
    <row r="25" spans="1:14">
      <c r="A25" s="30">
        <f t="shared" si="1"/>
        <v>11</v>
      </c>
      <c r="B25" s="83"/>
      <c r="C25" s="4"/>
      <c r="D25" s="84"/>
      <c r="E25" s="84"/>
      <c r="F25" s="84"/>
      <c r="G25" s="80"/>
      <c r="H25" s="80"/>
      <c r="I25" s="84"/>
      <c r="K25" s="84"/>
      <c r="N25" s="84"/>
    </row>
    <row r="26" spans="1:14">
      <c r="A26" s="30">
        <f t="shared" si="1"/>
        <v>12</v>
      </c>
      <c r="B26" s="83"/>
      <c r="C26" s="4" t="s">
        <v>109</v>
      </c>
      <c r="D26" s="79">
        <f>SUM(D22:D25)</f>
        <v>0</v>
      </c>
      <c r="E26" s="79">
        <f>SUM(E22:E25)</f>
        <v>0</v>
      </c>
      <c r="F26" s="79">
        <f>SUM(F22:F25)</f>
        <v>0</v>
      </c>
      <c r="G26" s="80"/>
      <c r="H26" s="80"/>
      <c r="I26" s="79">
        <f>SUM(I22:I25)</f>
        <v>0</v>
      </c>
      <c r="K26" s="79">
        <f>SUM(K22:K25)</f>
        <v>0</v>
      </c>
      <c r="N26" s="79">
        <f>SUM(N22:N25)</f>
        <v>0</v>
      </c>
    </row>
    <row r="27" spans="1:14">
      <c r="A27" s="30">
        <f t="shared" si="1"/>
        <v>13</v>
      </c>
      <c r="B27" s="83"/>
      <c r="C27" s="29"/>
      <c r="G27" s="80"/>
      <c r="H27" s="80"/>
    </row>
    <row r="28" spans="1:14">
      <c r="A28" s="30">
        <f t="shared" si="1"/>
        <v>14</v>
      </c>
      <c r="B28" s="83"/>
      <c r="C28" s="75" t="s">
        <v>110</v>
      </c>
      <c r="G28" s="80"/>
      <c r="H28" s="80"/>
    </row>
    <row r="29" spans="1:14">
      <c r="A29" s="30">
        <f t="shared" si="1"/>
        <v>15</v>
      </c>
      <c r="B29" s="76">
        <v>35010</v>
      </c>
      <c r="C29" s="29" t="s">
        <v>111</v>
      </c>
      <c r="D29" s="77">
        <v>261126.69</v>
      </c>
      <c r="E29" s="78">
        <v>0</v>
      </c>
      <c r="F29" s="79">
        <f>D29+E29</f>
        <v>261126.69</v>
      </c>
      <c r="G29" s="80">
        <f t="shared" si="3"/>
        <v>1</v>
      </c>
      <c r="H29" s="80">
        <f t="shared" si="3"/>
        <v>1</v>
      </c>
      <c r="I29" s="79">
        <f>F29*G29*H29</f>
        <v>261126.69</v>
      </c>
      <c r="K29" s="77">
        <v>261126.68999999997</v>
      </c>
      <c r="L29" s="80">
        <f t="shared" ref="L29:M45" si="7">$G$16</f>
        <v>1</v>
      </c>
      <c r="M29" s="80">
        <f t="shared" si="7"/>
        <v>1</v>
      </c>
      <c r="N29" s="79">
        <f>K29*L29*M29</f>
        <v>261126.68999999997</v>
      </c>
    </row>
    <row r="30" spans="1:14">
      <c r="A30" s="30">
        <f t="shared" si="1"/>
        <v>16</v>
      </c>
      <c r="B30" s="76">
        <v>35020</v>
      </c>
      <c r="C30" s="29" t="s">
        <v>112</v>
      </c>
      <c r="D30" s="77">
        <v>4681.58</v>
      </c>
      <c r="E30" s="82">
        <v>0</v>
      </c>
      <c r="F30" s="82">
        <f>D30+E30</f>
        <v>4681.58</v>
      </c>
      <c r="G30" s="80">
        <f t="shared" si="3"/>
        <v>1</v>
      </c>
      <c r="H30" s="80">
        <f t="shared" si="3"/>
        <v>1</v>
      </c>
      <c r="I30" s="82">
        <f t="shared" ref="I30:I45" si="8">F30*G30*H30</f>
        <v>4681.58</v>
      </c>
      <c r="K30" s="77">
        <v>4681.5800000000008</v>
      </c>
      <c r="L30" s="80">
        <f t="shared" si="7"/>
        <v>1</v>
      </c>
      <c r="M30" s="80">
        <f t="shared" si="7"/>
        <v>1</v>
      </c>
      <c r="N30" s="82">
        <f t="shared" ref="N30:N45" si="9">K30*L30*M30</f>
        <v>4681.5800000000008</v>
      </c>
    </row>
    <row r="31" spans="1:14">
      <c r="A31" s="30">
        <f t="shared" si="1"/>
        <v>17</v>
      </c>
      <c r="B31" s="76">
        <v>35100</v>
      </c>
      <c r="C31" s="29" t="s">
        <v>113</v>
      </c>
      <c r="D31" s="77">
        <v>17916.189999999999</v>
      </c>
      <c r="E31" s="82">
        <v>0</v>
      </c>
      <c r="F31" s="82">
        <f t="shared" ref="F31:F45" si="10">D31+E31</f>
        <v>17916.189999999999</v>
      </c>
      <c r="G31" s="80">
        <f t="shared" si="3"/>
        <v>1</v>
      </c>
      <c r="H31" s="80">
        <f t="shared" si="3"/>
        <v>1</v>
      </c>
      <c r="I31" s="82">
        <f t="shared" si="8"/>
        <v>17916.189999999999</v>
      </c>
      <c r="K31" s="77">
        <v>17916.189999999999</v>
      </c>
      <c r="L31" s="80">
        <f t="shared" si="7"/>
        <v>1</v>
      </c>
      <c r="M31" s="80">
        <f t="shared" si="7"/>
        <v>1</v>
      </c>
      <c r="N31" s="82">
        <f t="shared" si="9"/>
        <v>17916.189999999999</v>
      </c>
    </row>
    <row r="32" spans="1:14">
      <c r="A32" s="30">
        <f t="shared" si="1"/>
        <v>18</v>
      </c>
      <c r="B32" s="76">
        <v>35102</v>
      </c>
      <c r="C32" s="29" t="s">
        <v>114</v>
      </c>
      <c r="D32" s="77">
        <v>153261.29999999999</v>
      </c>
      <c r="E32" s="82">
        <v>0</v>
      </c>
      <c r="F32" s="82">
        <f t="shared" si="10"/>
        <v>153261.29999999999</v>
      </c>
      <c r="G32" s="80">
        <f t="shared" si="3"/>
        <v>1</v>
      </c>
      <c r="H32" s="80">
        <f t="shared" si="3"/>
        <v>1</v>
      </c>
      <c r="I32" s="82">
        <f t="shared" si="8"/>
        <v>153261.29999999999</v>
      </c>
      <c r="K32" s="77">
        <v>153261.30000000002</v>
      </c>
      <c r="L32" s="80">
        <f t="shared" si="7"/>
        <v>1</v>
      </c>
      <c r="M32" s="80">
        <f t="shared" si="7"/>
        <v>1</v>
      </c>
      <c r="N32" s="82">
        <f t="shared" si="9"/>
        <v>153261.30000000002</v>
      </c>
    </row>
    <row r="33" spans="1:15">
      <c r="A33" s="30">
        <f t="shared" si="1"/>
        <v>19</v>
      </c>
      <c r="B33" s="76">
        <v>35103</v>
      </c>
      <c r="C33" s="29" t="s">
        <v>115</v>
      </c>
      <c r="D33" s="77">
        <v>23138.38</v>
      </c>
      <c r="E33" s="82">
        <v>0</v>
      </c>
      <c r="F33" s="82">
        <f t="shared" si="10"/>
        <v>23138.38</v>
      </c>
      <c r="G33" s="80">
        <f t="shared" si="3"/>
        <v>1</v>
      </c>
      <c r="H33" s="80">
        <f t="shared" si="3"/>
        <v>1</v>
      </c>
      <c r="I33" s="82">
        <f t="shared" si="8"/>
        <v>23138.38</v>
      </c>
      <c r="K33" s="77">
        <v>23138.38</v>
      </c>
      <c r="L33" s="80">
        <f t="shared" si="7"/>
        <v>1</v>
      </c>
      <c r="M33" s="80">
        <f t="shared" si="7"/>
        <v>1</v>
      </c>
      <c r="N33" s="82">
        <f t="shared" si="9"/>
        <v>23138.38</v>
      </c>
    </row>
    <row r="34" spans="1:15">
      <c r="A34" s="30">
        <f t="shared" si="1"/>
        <v>20</v>
      </c>
      <c r="B34" s="76">
        <v>35104</v>
      </c>
      <c r="C34" s="29" t="s">
        <v>116</v>
      </c>
      <c r="D34" s="77">
        <v>137442.53</v>
      </c>
      <c r="E34" s="82">
        <v>0</v>
      </c>
      <c r="F34" s="82">
        <f t="shared" si="10"/>
        <v>137442.53</v>
      </c>
      <c r="G34" s="80">
        <f t="shared" si="3"/>
        <v>1</v>
      </c>
      <c r="H34" s="80">
        <f t="shared" si="3"/>
        <v>1</v>
      </c>
      <c r="I34" s="82">
        <f t="shared" si="8"/>
        <v>137442.53</v>
      </c>
      <c r="K34" s="77">
        <v>137442.53</v>
      </c>
      <c r="L34" s="80">
        <f t="shared" si="7"/>
        <v>1</v>
      </c>
      <c r="M34" s="80">
        <f t="shared" si="7"/>
        <v>1</v>
      </c>
      <c r="N34" s="82">
        <f t="shared" si="9"/>
        <v>137442.53</v>
      </c>
    </row>
    <row r="35" spans="1:15">
      <c r="A35" s="30">
        <f t="shared" si="1"/>
        <v>21</v>
      </c>
      <c r="B35" s="76">
        <v>35200</v>
      </c>
      <c r="C35" s="29" t="s">
        <v>117</v>
      </c>
      <c r="D35" s="77">
        <v>8350452.8986989269</v>
      </c>
      <c r="E35" s="82">
        <v>0</v>
      </c>
      <c r="F35" s="82">
        <f t="shared" si="10"/>
        <v>8350452.8986989269</v>
      </c>
      <c r="G35" s="80">
        <f t="shared" si="3"/>
        <v>1</v>
      </c>
      <c r="H35" s="80">
        <f t="shared" si="3"/>
        <v>1</v>
      </c>
      <c r="I35" s="82">
        <f t="shared" si="8"/>
        <v>8350452.8986989269</v>
      </c>
      <c r="K35" s="77">
        <v>8351815.534146606</v>
      </c>
      <c r="L35" s="80">
        <f t="shared" si="7"/>
        <v>1</v>
      </c>
      <c r="M35" s="80">
        <f t="shared" si="7"/>
        <v>1</v>
      </c>
      <c r="N35" s="82">
        <f t="shared" si="9"/>
        <v>8351815.534146606</v>
      </c>
    </row>
    <row r="36" spans="1:15">
      <c r="A36" s="30">
        <f t="shared" si="1"/>
        <v>22</v>
      </c>
      <c r="B36" s="76">
        <v>35201</v>
      </c>
      <c r="C36" s="29" t="s">
        <v>118</v>
      </c>
      <c r="D36" s="77">
        <v>1699998.54</v>
      </c>
      <c r="E36" s="82">
        <v>0</v>
      </c>
      <c r="F36" s="82">
        <f t="shared" si="10"/>
        <v>1699998.54</v>
      </c>
      <c r="G36" s="80">
        <f t="shared" si="3"/>
        <v>1</v>
      </c>
      <c r="H36" s="80">
        <f t="shared" si="3"/>
        <v>1</v>
      </c>
      <c r="I36" s="82">
        <f t="shared" si="8"/>
        <v>1699998.54</v>
      </c>
      <c r="K36" s="77">
        <v>1699998.5399999993</v>
      </c>
      <c r="L36" s="80">
        <f t="shared" si="7"/>
        <v>1</v>
      </c>
      <c r="M36" s="80">
        <f t="shared" si="7"/>
        <v>1</v>
      </c>
      <c r="N36" s="82">
        <f t="shared" si="9"/>
        <v>1699998.5399999993</v>
      </c>
    </row>
    <row r="37" spans="1:15">
      <c r="A37" s="30">
        <f t="shared" si="1"/>
        <v>23</v>
      </c>
      <c r="B37" s="76">
        <v>35202</v>
      </c>
      <c r="C37" s="29" t="s">
        <v>119</v>
      </c>
      <c r="D37" s="77">
        <v>449309.06</v>
      </c>
      <c r="E37" s="82">
        <v>0</v>
      </c>
      <c r="F37" s="82">
        <f t="shared" si="10"/>
        <v>449309.06</v>
      </c>
      <c r="G37" s="80">
        <f t="shared" si="3"/>
        <v>1</v>
      </c>
      <c r="H37" s="80">
        <f t="shared" si="3"/>
        <v>1</v>
      </c>
      <c r="I37" s="82">
        <f t="shared" si="8"/>
        <v>449309.06</v>
      </c>
      <c r="K37" s="77">
        <v>449309.05999999988</v>
      </c>
      <c r="L37" s="80">
        <f t="shared" si="7"/>
        <v>1</v>
      </c>
      <c r="M37" s="80">
        <f t="shared" si="7"/>
        <v>1</v>
      </c>
      <c r="N37" s="82">
        <f t="shared" si="9"/>
        <v>449309.05999999988</v>
      </c>
    </row>
    <row r="38" spans="1:15">
      <c r="A38" s="30">
        <f t="shared" si="1"/>
        <v>24</v>
      </c>
      <c r="B38" s="76">
        <v>35203</v>
      </c>
      <c r="C38" s="29" t="s">
        <v>120</v>
      </c>
      <c r="D38" s="77">
        <v>1694832.96</v>
      </c>
      <c r="E38" s="82">
        <v>0</v>
      </c>
      <c r="F38" s="82">
        <f t="shared" si="10"/>
        <v>1694832.96</v>
      </c>
      <c r="G38" s="80">
        <f t="shared" si="3"/>
        <v>1</v>
      </c>
      <c r="H38" s="80">
        <f t="shared" si="3"/>
        <v>1</v>
      </c>
      <c r="I38" s="82">
        <f t="shared" si="8"/>
        <v>1694832.96</v>
      </c>
      <c r="K38" s="77">
        <v>1694832.9600000007</v>
      </c>
      <c r="L38" s="80">
        <f t="shared" si="7"/>
        <v>1</v>
      </c>
      <c r="M38" s="80">
        <f t="shared" si="7"/>
        <v>1</v>
      </c>
      <c r="N38" s="82">
        <f t="shared" si="9"/>
        <v>1694832.9600000007</v>
      </c>
    </row>
    <row r="39" spans="1:15">
      <c r="A39" s="30">
        <f t="shared" si="1"/>
        <v>25</v>
      </c>
      <c r="B39" s="76">
        <v>35210</v>
      </c>
      <c r="C39" s="29" t="s">
        <v>121</v>
      </c>
      <c r="D39" s="77">
        <v>178530.09</v>
      </c>
      <c r="E39" s="82">
        <v>0</v>
      </c>
      <c r="F39" s="82">
        <f t="shared" si="10"/>
        <v>178530.09</v>
      </c>
      <c r="G39" s="80">
        <f t="shared" si="3"/>
        <v>1</v>
      </c>
      <c r="H39" s="80">
        <f t="shared" si="3"/>
        <v>1</v>
      </c>
      <c r="I39" s="82">
        <f t="shared" si="8"/>
        <v>178530.09</v>
      </c>
      <c r="K39" s="77">
        <v>178530.09000000003</v>
      </c>
      <c r="L39" s="80">
        <f t="shared" si="7"/>
        <v>1</v>
      </c>
      <c r="M39" s="80">
        <f t="shared" si="7"/>
        <v>1</v>
      </c>
      <c r="N39" s="82">
        <f t="shared" si="9"/>
        <v>178530.09000000003</v>
      </c>
    </row>
    <row r="40" spans="1:15">
      <c r="A40" s="30">
        <f t="shared" si="1"/>
        <v>26</v>
      </c>
      <c r="B40" s="76">
        <v>35211</v>
      </c>
      <c r="C40" s="29" t="s">
        <v>122</v>
      </c>
      <c r="D40" s="77">
        <v>54614.27</v>
      </c>
      <c r="E40" s="82">
        <v>0</v>
      </c>
      <c r="F40" s="82">
        <f t="shared" si="10"/>
        <v>54614.27</v>
      </c>
      <c r="G40" s="80">
        <f t="shared" si="3"/>
        <v>1</v>
      </c>
      <c r="H40" s="80">
        <f t="shared" si="3"/>
        <v>1</v>
      </c>
      <c r="I40" s="82">
        <f t="shared" si="8"/>
        <v>54614.27</v>
      </c>
      <c r="K40" s="77">
        <v>54614.270000000011</v>
      </c>
      <c r="L40" s="80">
        <f t="shared" si="7"/>
        <v>1</v>
      </c>
      <c r="M40" s="80">
        <f t="shared" si="7"/>
        <v>1</v>
      </c>
      <c r="N40" s="82">
        <f t="shared" si="9"/>
        <v>54614.270000000011</v>
      </c>
    </row>
    <row r="41" spans="1:15">
      <c r="A41" s="30">
        <f t="shared" si="1"/>
        <v>27</v>
      </c>
      <c r="B41" s="76">
        <v>35301</v>
      </c>
      <c r="C41" s="4" t="s">
        <v>123</v>
      </c>
      <c r="D41" s="77">
        <v>175350.37</v>
      </c>
      <c r="E41" s="82">
        <v>0</v>
      </c>
      <c r="F41" s="82">
        <f t="shared" si="10"/>
        <v>175350.37</v>
      </c>
      <c r="G41" s="80">
        <f t="shared" si="3"/>
        <v>1</v>
      </c>
      <c r="H41" s="80">
        <f t="shared" si="3"/>
        <v>1</v>
      </c>
      <c r="I41" s="82">
        <f t="shared" si="8"/>
        <v>175350.37</v>
      </c>
      <c r="K41" s="77">
        <v>175350.37000000005</v>
      </c>
      <c r="L41" s="80">
        <f t="shared" si="7"/>
        <v>1</v>
      </c>
      <c r="M41" s="80">
        <f t="shared" si="7"/>
        <v>1</v>
      </c>
      <c r="N41" s="82">
        <f t="shared" si="9"/>
        <v>175350.37000000005</v>
      </c>
    </row>
    <row r="42" spans="1:15">
      <c r="A42" s="30">
        <f t="shared" si="1"/>
        <v>28</v>
      </c>
      <c r="B42" s="76">
        <v>35302</v>
      </c>
      <c r="C42" s="29" t="s">
        <v>107</v>
      </c>
      <c r="D42" s="77">
        <v>209318.9</v>
      </c>
      <c r="E42" s="82">
        <v>0</v>
      </c>
      <c r="F42" s="82">
        <f t="shared" si="10"/>
        <v>209318.9</v>
      </c>
      <c r="G42" s="80">
        <f t="shared" si="3"/>
        <v>1</v>
      </c>
      <c r="H42" s="80">
        <f t="shared" si="3"/>
        <v>1</v>
      </c>
      <c r="I42" s="82">
        <f t="shared" si="8"/>
        <v>209318.9</v>
      </c>
      <c r="K42" s="77">
        <v>209318.89999999994</v>
      </c>
      <c r="L42" s="80">
        <f t="shared" si="7"/>
        <v>1</v>
      </c>
      <c r="M42" s="80">
        <f t="shared" si="7"/>
        <v>1</v>
      </c>
      <c r="N42" s="82">
        <f t="shared" si="9"/>
        <v>209318.89999999994</v>
      </c>
    </row>
    <row r="43" spans="1:15">
      <c r="A43" s="30">
        <f t="shared" si="1"/>
        <v>29</v>
      </c>
      <c r="B43" s="76">
        <v>35400</v>
      </c>
      <c r="C43" s="29" t="s">
        <v>124</v>
      </c>
      <c r="D43" s="77">
        <v>923446.05</v>
      </c>
      <c r="E43" s="82">
        <v>0</v>
      </c>
      <c r="F43" s="82">
        <f t="shared" si="10"/>
        <v>923446.05</v>
      </c>
      <c r="G43" s="80">
        <f t="shared" si="3"/>
        <v>1</v>
      </c>
      <c r="H43" s="80">
        <f t="shared" si="3"/>
        <v>1</v>
      </c>
      <c r="I43" s="82">
        <f t="shared" si="8"/>
        <v>923446.05</v>
      </c>
      <c r="K43" s="77">
        <v>923446.05000000016</v>
      </c>
      <c r="L43" s="80">
        <f t="shared" si="7"/>
        <v>1</v>
      </c>
      <c r="M43" s="80">
        <f t="shared" si="7"/>
        <v>1</v>
      </c>
      <c r="N43" s="82">
        <f t="shared" si="9"/>
        <v>923446.05000000016</v>
      </c>
    </row>
    <row r="44" spans="1:15">
      <c r="A44" s="30">
        <f t="shared" si="1"/>
        <v>30</v>
      </c>
      <c r="B44" s="76">
        <v>35500</v>
      </c>
      <c r="C44" s="29" t="s">
        <v>125</v>
      </c>
      <c r="D44" s="77">
        <v>273084.38</v>
      </c>
      <c r="E44" s="82">
        <v>0</v>
      </c>
      <c r="F44" s="82">
        <f t="shared" si="10"/>
        <v>273084.38</v>
      </c>
      <c r="G44" s="80">
        <f t="shared" si="3"/>
        <v>1</v>
      </c>
      <c r="H44" s="80">
        <f t="shared" si="3"/>
        <v>1</v>
      </c>
      <c r="I44" s="82">
        <f t="shared" si="8"/>
        <v>273084.38</v>
      </c>
      <c r="K44" s="77">
        <v>273084.37999999995</v>
      </c>
      <c r="L44" s="80">
        <f t="shared" si="7"/>
        <v>1</v>
      </c>
      <c r="M44" s="80">
        <f t="shared" si="7"/>
        <v>1</v>
      </c>
      <c r="N44" s="82">
        <f t="shared" si="9"/>
        <v>273084.37999999995</v>
      </c>
    </row>
    <row r="45" spans="1:15">
      <c r="A45" s="30">
        <f t="shared" si="1"/>
        <v>31</v>
      </c>
      <c r="B45" s="76">
        <v>35600</v>
      </c>
      <c r="C45" s="29" t="s">
        <v>126</v>
      </c>
      <c r="D45" s="77">
        <v>414663.45</v>
      </c>
      <c r="E45" s="86">
        <v>0</v>
      </c>
      <c r="F45" s="86">
        <f t="shared" si="10"/>
        <v>414663.45</v>
      </c>
      <c r="G45" s="80">
        <f t="shared" ref="G45:H79" si="11">$G$16</f>
        <v>1</v>
      </c>
      <c r="H45" s="80">
        <f t="shared" si="11"/>
        <v>1</v>
      </c>
      <c r="I45" s="87">
        <f t="shared" si="8"/>
        <v>414663.45</v>
      </c>
      <c r="K45" s="77">
        <v>414663.45000000013</v>
      </c>
      <c r="L45" s="80">
        <f t="shared" si="7"/>
        <v>1</v>
      </c>
      <c r="M45" s="80">
        <f t="shared" si="7"/>
        <v>1</v>
      </c>
      <c r="N45" s="87">
        <f t="shared" si="9"/>
        <v>414663.45000000013</v>
      </c>
    </row>
    <row r="46" spans="1:15">
      <c r="A46" s="30">
        <f t="shared" si="1"/>
        <v>32</v>
      </c>
      <c r="B46" s="83"/>
      <c r="C46" s="29"/>
      <c r="D46" s="84"/>
      <c r="E46" s="84"/>
      <c r="F46" s="84"/>
      <c r="G46" s="80"/>
      <c r="H46" s="80"/>
      <c r="I46" s="88"/>
      <c r="K46" s="84"/>
      <c r="N46" s="84"/>
    </row>
    <row r="47" spans="1:15">
      <c r="A47" s="30">
        <f t="shared" si="1"/>
        <v>33</v>
      </c>
      <c r="B47" s="83"/>
      <c r="C47" s="29" t="s">
        <v>127</v>
      </c>
      <c r="D47" s="79">
        <f>SUM(D29:D46)</f>
        <v>15021167.638698926</v>
      </c>
      <c r="E47" s="79">
        <f>SUM(E29:E46)</f>
        <v>0</v>
      </c>
      <c r="F47" s="79">
        <f>SUM(F29:F46)</f>
        <v>15021167.638698926</v>
      </c>
      <c r="G47" s="80"/>
      <c r="H47" s="80"/>
      <c r="I47" s="79">
        <f>SUM(I29:I46)</f>
        <v>15021167.638698926</v>
      </c>
      <c r="K47" s="79">
        <f>SUM(K29:K46)</f>
        <v>15022530.274146607</v>
      </c>
      <c r="N47" s="79">
        <f>SUM(N29:N46)</f>
        <v>15022530.274146607</v>
      </c>
      <c r="O47" s="27"/>
    </row>
    <row r="48" spans="1:15">
      <c r="A48" s="30">
        <f t="shared" si="1"/>
        <v>34</v>
      </c>
      <c r="B48" s="83"/>
      <c r="C48" s="29"/>
      <c r="G48" s="80"/>
      <c r="H48" s="80"/>
      <c r="I48" s="79"/>
    </row>
    <row r="49" spans="1:14">
      <c r="A49" s="30">
        <f t="shared" si="1"/>
        <v>35</v>
      </c>
      <c r="B49" s="83"/>
      <c r="C49" s="75" t="s">
        <v>128</v>
      </c>
      <c r="G49" s="80"/>
      <c r="H49" s="80"/>
      <c r="I49" s="79"/>
    </row>
    <row r="50" spans="1:14">
      <c r="A50" s="30">
        <f t="shared" si="1"/>
        <v>36</v>
      </c>
      <c r="B50" s="76">
        <v>36510</v>
      </c>
      <c r="C50" s="29" t="s">
        <v>111</v>
      </c>
      <c r="D50" s="77">
        <v>26970.37</v>
      </c>
      <c r="E50" s="78">
        <v>0</v>
      </c>
      <c r="F50" s="79">
        <f>D50+E50</f>
        <v>26970.37</v>
      </c>
      <c r="G50" s="80">
        <f t="shared" si="11"/>
        <v>1</v>
      </c>
      <c r="H50" s="80">
        <f t="shared" si="11"/>
        <v>1</v>
      </c>
      <c r="I50" s="79">
        <f>F50*G50*H50</f>
        <v>26970.37</v>
      </c>
      <c r="K50" s="77">
        <v>26970.37</v>
      </c>
      <c r="L50" s="80">
        <f t="shared" ref="L50:M58" si="12">$G$16</f>
        <v>1</v>
      </c>
      <c r="M50" s="80">
        <f t="shared" si="12"/>
        <v>1</v>
      </c>
      <c r="N50" s="79">
        <f>K50*L50*M50</f>
        <v>26970.37</v>
      </c>
    </row>
    <row r="51" spans="1:14">
      <c r="A51" s="30">
        <f t="shared" si="1"/>
        <v>37</v>
      </c>
      <c r="B51" s="76">
        <v>36520</v>
      </c>
      <c r="C51" s="29" t="s">
        <v>112</v>
      </c>
      <c r="D51" s="77">
        <v>867772</v>
      </c>
      <c r="E51" s="82">
        <v>0</v>
      </c>
      <c r="F51" s="82">
        <f>D51+E51</f>
        <v>867772</v>
      </c>
      <c r="G51" s="80">
        <f t="shared" si="11"/>
        <v>1</v>
      </c>
      <c r="H51" s="80">
        <f t="shared" si="11"/>
        <v>1</v>
      </c>
      <c r="I51" s="82">
        <f t="shared" ref="I51:I58" si="13">F51*G51*H51</f>
        <v>867772</v>
      </c>
      <c r="K51" s="77">
        <v>867772</v>
      </c>
      <c r="L51" s="80">
        <f t="shared" si="12"/>
        <v>1</v>
      </c>
      <c r="M51" s="80">
        <f t="shared" si="12"/>
        <v>1</v>
      </c>
      <c r="N51" s="82">
        <f t="shared" ref="N51:N58" si="14">K51*L51*M51</f>
        <v>867772</v>
      </c>
    </row>
    <row r="52" spans="1:14">
      <c r="A52" s="30">
        <f t="shared" si="1"/>
        <v>38</v>
      </c>
      <c r="B52" s="76">
        <v>36602</v>
      </c>
      <c r="C52" s="29" t="s">
        <v>129</v>
      </c>
      <c r="D52" s="77">
        <v>49001.72</v>
      </c>
      <c r="E52" s="82">
        <v>0</v>
      </c>
      <c r="F52" s="82">
        <f t="shared" ref="F52:F58" si="15">D52+E52</f>
        <v>49001.72</v>
      </c>
      <c r="G52" s="80">
        <f t="shared" si="11"/>
        <v>1</v>
      </c>
      <c r="H52" s="80">
        <f t="shared" si="11"/>
        <v>1</v>
      </c>
      <c r="I52" s="82">
        <f t="shared" si="13"/>
        <v>49001.72</v>
      </c>
      <c r="K52" s="77">
        <v>49001.719999999987</v>
      </c>
      <c r="L52" s="80">
        <f t="shared" si="12"/>
        <v>1</v>
      </c>
      <c r="M52" s="80">
        <f t="shared" si="12"/>
        <v>1</v>
      </c>
      <c r="N52" s="82">
        <f t="shared" si="14"/>
        <v>49001.719999999987</v>
      </c>
    </row>
    <row r="53" spans="1:14">
      <c r="A53" s="30">
        <f t="shared" si="1"/>
        <v>39</v>
      </c>
      <c r="B53" s="76">
        <v>36603</v>
      </c>
      <c r="C53" s="29" t="s">
        <v>130</v>
      </c>
      <c r="D53" s="77">
        <v>60826.29</v>
      </c>
      <c r="E53" s="82">
        <v>0</v>
      </c>
      <c r="F53" s="82">
        <f t="shared" si="15"/>
        <v>60826.29</v>
      </c>
      <c r="G53" s="80">
        <f t="shared" si="11"/>
        <v>1</v>
      </c>
      <c r="H53" s="80">
        <f t="shared" si="11"/>
        <v>1</v>
      </c>
      <c r="I53" s="82">
        <f t="shared" si="13"/>
        <v>60826.29</v>
      </c>
      <c r="K53" s="77">
        <v>60826.290000000008</v>
      </c>
      <c r="L53" s="80">
        <f t="shared" si="12"/>
        <v>1</v>
      </c>
      <c r="M53" s="80">
        <f t="shared" si="12"/>
        <v>1</v>
      </c>
      <c r="N53" s="82">
        <f t="shared" si="14"/>
        <v>60826.290000000008</v>
      </c>
    </row>
    <row r="54" spans="1:14">
      <c r="A54" s="30">
        <f t="shared" si="1"/>
        <v>40</v>
      </c>
      <c r="B54" s="76">
        <v>36700</v>
      </c>
      <c r="C54" s="29" t="s">
        <v>131</v>
      </c>
      <c r="D54" s="77">
        <v>139637.68</v>
      </c>
      <c r="E54" s="82">
        <v>0</v>
      </c>
      <c r="F54" s="82">
        <f t="shared" si="15"/>
        <v>139637.68</v>
      </c>
      <c r="G54" s="80">
        <f t="shared" si="11"/>
        <v>1</v>
      </c>
      <c r="H54" s="80">
        <f t="shared" si="11"/>
        <v>1</v>
      </c>
      <c r="I54" s="82">
        <f t="shared" si="13"/>
        <v>139637.68</v>
      </c>
      <c r="K54" s="77">
        <v>139637.67999999996</v>
      </c>
      <c r="L54" s="80">
        <f t="shared" si="12"/>
        <v>1</v>
      </c>
      <c r="M54" s="80">
        <f t="shared" si="12"/>
        <v>1</v>
      </c>
      <c r="N54" s="82">
        <f t="shared" si="14"/>
        <v>139637.67999999996</v>
      </c>
    </row>
    <row r="55" spans="1:14">
      <c r="A55" s="30">
        <f t="shared" si="1"/>
        <v>41</v>
      </c>
      <c r="B55" s="76">
        <v>36701</v>
      </c>
      <c r="C55" s="29" t="s">
        <v>132</v>
      </c>
      <c r="D55" s="77">
        <v>27309333.302538555</v>
      </c>
      <c r="E55" s="82">
        <v>0</v>
      </c>
      <c r="F55" s="82">
        <f t="shared" si="15"/>
        <v>27309333.302538555</v>
      </c>
      <c r="G55" s="80">
        <f t="shared" si="11"/>
        <v>1</v>
      </c>
      <c r="H55" s="80">
        <f t="shared" si="11"/>
        <v>1</v>
      </c>
      <c r="I55" s="82">
        <f t="shared" si="13"/>
        <v>27309333.302538555</v>
      </c>
      <c r="K55" s="77">
        <v>27350976.974329285</v>
      </c>
      <c r="L55" s="80">
        <f t="shared" si="12"/>
        <v>1</v>
      </c>
      <c r="M55" s="80">
        <f t="shared" si="12"/>
        <v>1</v>
      </c>
      <c r="N55" s="82">
        <f t="shared" si="14"/>
        <v>27350976.974329285</v>
      </c>
    </row>
    <row r="56" spans="1:14">
      <c r="A56" s="30">
        <f t="shared" si="1"/>
        <v>42</v>
      </c>
      <c r="B56" s="76">
        <v>36703</v>
      </c>
      <c r="C56" s="29" t="s">
        <v>133</v>
      </c>
      <c r="D56" s="77">
        <v>0</v>
      </c>
      <c r="E56" s="82">
        <v>0</v>
      </c>
      <c r="F56" s="82">
        <f t="shared" si="15"/>
        <v>0</v>
      </c>
      <c r="G56" s="80">
        <f t="shared" si="11"/>
        <v>1</v>
      </c>
      <c r="H56" s="80">
        <f t="shared" si="11"/>
        <v>1</v>
      </c>
      <c r="I56" s="82">
        <f t="shared" si="13"/>
        <v>0</v>
      </c>
      <c r="K56" s="77">
        <v>0</v>
      </c>
      <c r="L56" s="80">
        <f t="shared" si="12"/>
        <v>1</v>
      </c>
      <c r="M56" s="80">
        <f t="shared" si="12"/>
        <v>1</v>
      </c>
      <c r="N56" s="82">
        <f t="shared" si="14"/>
        <v>0</v>
      </c>
    </row>
    <row r="57" spans="1:14">
      <c r="A57" s="30">
        <f t="shared" si="1"/>
        <v>43</v>
      </c>
      <c r="B57" s="76">
        <v>36900</v>
      </c>
      <c r="C57" s="29" t="s">
        <v>134</v>
      </c>
      <c r="D57" s="77">
        <v>731466.64</v>
      </c>
      <c r="E57" s="82">
        <v>0</v>
      </c>
      <c r="F57" s="82">
        <f t="shared" si="15"/>
        <v>731466.64</v>
      </c>
      <c r="G57" s="80">
        <f t="shared" si="11"/>
        <v>1</v>
      </c>
      <c r="H57" s="80">
        <f t="shared" si="11"/>
        <v>1</v>
      </c>
      <c r="I57" s="82">
        <f t="shared" si="13"/>
        <v>731466.64</v>
      </c>
      <c r="K57" s="77">
        <v>731466.6399999999</v>
      </c>
      <c r="L57" s="80">
        <f t="shared" si="12"/>
        <v>1</v>
      </c>
      <c r="M57" s="80">
        <f t="shared" si="12"/>
        <v>1</v>
      </c>
      <c r="N57" s="82">
        <f t="shared" si="14"/>
        <v>731466.6399999999</v>
      </c>
    </row>
    <row r="58" spans="1:14">
      <c r="A58" s="30">
        <f t="shared" si="1"/>
        <v>44</v>
      </c>
      <c r="B58" s="76">
        <v>36901</v>
      </c>
      <c r="C58" s="29" t="s">
        <v>134</v>
      </c>
      <c r="D58" s="77">
        <v>2269555.91</v>
      </c>
      <c r="E58" s="86">
        <v>0</v>
      </c>
      <c r="F58" s="86">
        <f t="shared" si="15"/>
        <v>2269555.91</v>
      </c>
      <c r="G58" s="80">
        <f t="shared" si="11"/>
        <v>1</v>
      </c>
      <c r="H58" s="80">
        <f t="shared" si="11"/>
        <v>1</v>
      </c>
      <c r="I58" s="87">
        <f t="shared" si="13"/>
        <v>2269555.91</v>
      </c>
      <c r="K58" s="77">
        <v>2269555.91</v>
      </c>
      <c r="L58" s="80">
        <f t="shared" si="12"/>
        <v>1</v>
      </c>
      <c r="M58" s="80">
        <f t="shared" si="12"/>
        <v>1</v>
      </c>
      <c r="N58" s="87">
        <f t="shared" si="14"/>
        <v>2269555.91</v>
      </c>
    </row>
    <row r="59" spans="1:14">
      <c r="A59" s="30">
        <f t="shared" si="1"/>
        <v>45</v>
      </c>
      <c r="B59" s="83"/>
      <c r="C59" s="29"/>
      <c r="D59" s="84"/>
      <c r="E59" s="84"/>
      <c r="F59" s="84"/>
      <c r="G59" s="80"/>
      <c r="H59" s="80"/>
      <c r="I59" s="88"/>
      <c r="K59" s="88"/>
      <c r="N59" s="84"/>
    </row>
    <row r="60" spans="1:14">
      <c r="A60" s="30">
        <f t="shared" si="1"/>
        <v>46</v>
      </c>
      <c r="B60" s="83"/>
      <c r="C60" s="29" t="s">
        <v>135</v>
      </c>
      <c r="D60" s="79">
        <f>SUM(D50:D59)</f>
        <v>31454563.912538555</v>
      </c>
      <c r="E60" s="79">
        <f>SUM(E50:E59)</f>
        <v>0</v>
      </c>
      <c r="F60" s="79">
        <f>SUM(F50:F59)</f>
        <v>31454563.912538555</v>
      </c>
      <c r="G60" s="80"/>
      <c r="H60" s="80"/>
      <c r="I60" s="79">
        <f>SUM(I50:I59)</f>
        <v>31454563.912538555</v>
      </c>
      <c r="K60" s="79">
        <f>SUM(K50:K59)</f>
        <v>31496207.584329285</v>
      </c>
      <c r="N60" s="79">
        <f>SUM(N50:N59)</f>
        <v>31496207.584329285</v>
      </c>
    </row>
    <row r="61" spans="1:14">
      <c r="A61" s="30">
        <f t="shared" si="1"/>
        <v>47</v>
      </c>
      <c r="B61" s="83"/>
      <c r="C61" s="4"/>
      <c r="G61" s="80"/>
      <c r="H61" s="80"/>
      <c r="I61" s="79"/>
      <c r="K61" s="79"/>
    </row>
    <row r="62" spans="1:14">
      <c r="A62" s="30">
        <f t="shared" si="1"/>
        <v>48</v>
      </c>
      <c r="B62" s="83"/>
      <c r="C62" s="75" t="s">
        <v>136</v>
      </c>
      <c r="G62" s="80"/>
      <c r="H62" s="80"/>
      <c r="I62" s="79"/>
      <c r="K62" s="79"/>
    </row>
    <row r="63" spans="1:14">
      <c r="A63" s="30">
        <f t="shared" si="1"/>
        <v>49</v>
      </c>
      <c r="B63" s="76">
        <v>37400</v>
      </c>
      <c r="C63" s="29" t="s">
        <v>137</v>
      </c>
      <c r="D63" s="77">
        <v>531166.79</v>
      </c>
      <c r="E63" s="78">
        <v>0</v>
      </c>
      <c r="F63" s="79">
        <f>D63+E63</f>
        <v>531166.79</v>
      </c>
      <c r="G63" s="80">
        <f t="shared" si="11"/>
        <v>1</v>
      </c>
      <c r="H63" s="80">
        <f t="shared" si="11"/>
        <v>1</v>
      </c>
      <c r="I63" s="79">
        <f>F63*G63*H63</f>
        <v>531166.79</v>
      </c>
      <c r="K63" s="77">
        <v>531166.79</v>
      </c>
      <c r="L63" s="80">
        <f t="shared" ref="L63:M84" si="16">$G$16</f>
        <v>1</v>
      </c>
      <c r="M63" s="80">
        <f t="shared" si="16"/>
        <v>1</v>
      </c>
      <c r="N63" s="79">
        <f>K63*L63*M63</f>
        <v>531166.79</v>
      </c>
    </row>
    <row r="64" spans="1:14">
      <c r="A64" s="30">
        <f t="shared" si="1"/>
        <v>50</v>
      </c>
      <c r="B64" s="76">
        <v>37401</v>
      </c>
      <c r="C64" s="29" t="s">
        <v>111</v>
      </c>
      <c r="D64" s="77">
        <v>37326.42</v>
      </c>
      <c r="E64" s="82">
        <v>0</v>
      </c>
      <c r="F64" s="82">
        <f>D64+E64</f>
        <v>37326.42</v>
      </c>
      <c r="G64" s="80">
        <f t="shared" si="11"/>
        <v>1</v>
      </c>
      <c r="H64" s="80">
        <f t="shared" si="11"/>
        <v>1</v>
      </c>
      <c r="I64" s="82">
        <f t="shared" ref="I64:I84" si="17">F64*G64*H64</f>
        <v>37326.42</v>
      </c>
      <c r="J64" s="82"/>
      <c r="K64" s="77">
        <v>37326.419999999991</v>
      </c>
      <c r="L64" s="80">
        <f t="shared" si="16"/>
        <v>1</v>
      </c>
      <c r="M64" s="80">
        <f t="shared" si="16"/>
        <v>1</v>
      </c>
      <c r="N64" s="82">
        <f t="shared" ref="N64:N84" si="18">K64*L64*M64</f>
        <v>37326.419999999991</v>
      </c>
    </row>
    <row r="65" spans="1:17">
      <c r="A65" s="30">
        <f t="shared" si="1"/>
        <v>51</v>
      </c>
      <c r="B65" s="76">
        <v>37402</v>
      </c>
      <c r="C65" s="29" t="s">
        <v>138</v>
      </c>
      <c r="D65" s="77">
        <v>3220920.4813504335</v>
      </c>
      <c r="E65" s="82">
        <v>0</v>
      </c>
      <c r="F65" s="82">
        <f t="shared" ref="F65:F84" si="19">D65+E65</f>
        <v>3220920.4813504335</v>
      </c>
      <c r="G65" s="80">
        <f t="shared" si="11"/>
        <v>1</v>
      </c>
      <c r="H65" s="80">
        <f t="shared" si="11"/>
        <v>1</v>
      </c>
      <c r="I65" s="82">
        <f t="shared" si="17"/>
        <v>3220920.4813504335</v>
      </c>
      <c r="J65" s="82"/>
      <c r="K65" s="77">
        <v>2910064.1860524314</v>
      </c>
      <c r="L65" s="80">
        <f t="shared" si="16"/>
        <v>1</v>
      </c>
      <c r="M65" s="80">
        <f t="shared" si="16"/>
        <v>1</v>
      </c>
      <c r="N65" s="82">
        <f t="shared" si="18"/>
        <v>2910064.1860524314</v>
      </c>
    </row>
    <row r="66" spans="1:17">
      <c r="A66" s="30">
        <f t="shared" si="1"/>
        <v>52</v>
      </c>
      <c r="B66" s="76">
        <v>37403</v>
      </c>
      <c r="C66" s="29" t="s">
        <v>139</v>
      </c>
      <c r="D66" s="77">
        <v>2783.89</v>
      </c>
      <c r="E66" s="82">
        <v>0</v>
      </c>
      <c r="F66" s="82">
        <f t="shared" si="19"/>
        <v>2783.89</v>
      </c>
      <c r="G66" s="80">
        <f t="shared" si="11"/>
        <v>1</v>
      </c>
      <c r="H66" s="80">
        <f t="shared" si="11"/>
        <v>1</v>
      </c>
      <c r="I66" s="82">
        <f t="shared" si="17"/>
        <v>2783.89</v>
      </c>
      <c r="J66" s="82"/>
      <c r="K66" s="77">
        <v>2783.89</v>
      </c>
      <c r="L66" s="80">
        <f t="shared" si="16"/>
        <v>1</v>
      </c>
      <c r="M66" s="80">
        <f t="shared" si="16"/>
        <v>1</v>
      </c>
      <c r="N66" s="82">
        <f t="shared" si="18"/>
        <v>2783.89</v>
      </c>
    </row>
    <row r="67" spans="1:17">
      <c r="A67" s="30">
        <f t="shared" si="1"/>
        <v>53</v>
      </c>
      <c r="B67" s="76">
        <v>37500</v>
      </c>
      <c r="C67" s="29" t="s">
        <v>129</v>
      </c>
      <c r="D67" s="77">
        <v>336167.54</v>
      </c>
      <c r="E67" s="82">
        <v>0</v>
      </c>
      <c r="F67" s="82">
        <f t="shared" si="19"/>
        <v>336167.54</v>
      </c>
      <c r="G67" s="80">
        <f t="shared" si="11"/>
        <v>1</v>
      </c>
      <c r="H67" s="80">
        <f t="shared" si="11"/>
        <v>1</v>
      </c>
      <c r="I67" s="82">
        <f t="shared" si="17"/>
        <v>336167.54</v>
      </c>
      <c r="J67" s="82"/>
      <c r="K67" s="77">
        <v>336167.54</v>
      </c>
      <c r="L67" s="80">
        <f t="shared" si="16"/>
        <v>1</v>
      </c>
      <c r="M67" s="80">
        <f t="shared" si="16"/>
        <v>1</v>
      </c>
      <c r="N67" s="82">
        <f t="shared" si="18"/>
        <v>336167.54</v>
      </c>
    </row>
    <row r="68" spans="1:17">
      <c r="A68" s="30">
        <f t="shared" si="1"/>
        <v>54</v>
      </c>
      <c r="B68" s="76">
        <v>37501</v>
      </c>
      <c r="C68" s="29" t="s">
        <v>140</v>
      </c>
      <c r="D68" s="77">
        <v>99818.13</v>
      </c>
      <c r="E68" s="82">
        <v>0</v>
      </c>
      <c r="F68" s="82">
        <f t="shared" si="19"/>
        <v>99818.13</v>
      </c>
      <c r="G68" s="80">
        <f t="shared" si="11"/>
        <v>1</v>
      </c>
      <c r="H68" s="80">
        <f t="shared" si="11"/>
        <v>1</v>
      </c>
      <c r="I68" s="82">
        <f t="shared" si="17"/>
        <v>99818.13</v>
      </c>
      <c r="J68" s="82"/>
      <c r="K68" s="77">
        <v>99818.12999999999</v>
      </c>
      <c r="L68" s="80">
        <f t="shared" si="16"/>
        <v>1</v>
      </c>
      <c r="M68" s="80">
        <f t="shared" si="16"/>
        <v>1</v>
      </c>
      <c r="N68" s="82">
        <f t="shared" si="18"/>
        <v>99818.12999999999</v>
      </c>
    </row>
    <row r="69" spans="1:17">
      <c r="A69" s="30">
        <f t="shared" si="1"/>
        <v>55</v>
      </c>
      <c r="B69" s="76">
        <v>37502</v>
      </c>
      <c r="C69" s="29" t="s">
        <v>138</v>
      </c>
      <c r="D69" s="77">
        <v>46264.19</v>
      </c>
      <c r="E69" s="82">
        <v>0</v>
      </c>
      <c r="F69" s="82">
        <f t="shared" si="19"/>
        <v>46264.19</v>
      </c>
      <c r="G69" s="80">
        <f t="shared" si="11"/>
        <v>1</v>
      </c>
      <c r="H69" s="80">
        <f t="shared" si="11"/>
        <v>1</v>
      </c>
      <c r="I69" s="82">
        <f t="shared" si="17"/>
        <v>46264.19</v>
      </c>
      <c r="J69" s="82"/>
      <c r="K69" s="77">
        <v>46264.189999999995</v>
      </c>
      <c r="L69" s="80">
        <f t="shared" si="16"/>
        <v>1</v>
      </c>
      <c r="M69" s="80">
        <f t="shared" si="16"/>
        <v>1</v>
      </c>
      <c r="N69" s="82">
        <f t="shared" si="18"/>
        <v>46264.189999999995</v>
      </c>
    </row>
    <row r="70" spans="1:17">
      <c r="A70" s="30">
        <f t="shared" si="1"/>
        <v>56</v>
      </c>
      <c r="B70" s="76">
        <v>37503</v>
      </c>
      <c r="C70" s="29" t="s">
        <v>141</v>
      </c>
      <c r="D70" s="77">
        <v>4005.08</v>
      </c>
      <c r="E70" s="82">
        <v>0</v>
      </c>
      <c r="F70" s="82">
        <f t="shared" si="19"/>
        <v>4005.08</v>
      </c>
      <c r="G70" s="80">
        <f t="shared" si="11"/>
        <v>1</v>
      </c>
      <c r="H70" s="80">
        <f t="shared" si="11"/>
        <v>1</v>
      </c>
      <c r="I70" s="82">
        <f t="shared" si="17"/>
        <v>4005.08</v>
      </c>
      <c r="J70" s="82"/>
      <c r="K70" s="77">
        <v>4005.0800000000013</v>
      </c>
      <c r="L70" s="80">
        <f t="shared" si="16"/>
        <v>1</v>
      </c>
      <c r="M70" s="80">
        <f t="shared" si="16"/>
        <v>1</v>
      </c>
      <c r="N70" s="82">
        <f t="shared" si="18"/>
        <v>4005.0800000000013</v>
      </c>
    </row>
    <row r="71" spans="1:17">
      <c r="A71" s="30">
        <f t="shared" si="1"/>
        <v>57</v>
      </c>
      <c r="B71" s="76">
        <v>37600</v>
      </c>
      <c r="C71" s="29" t="s">
        <v>131</v>
      </c>
      <c r="D71" s="77">
        <v>20773552.514915489</v>
      </c>
      <c r="E71" s="82">
        <v>0</v>
      </c>
      <c r="F71" s="82">
        <f t="shared" si="19"/>
        <v>20773552.514915489</v>
      </c>
      <c r="G71" s="80">
        <f t="shared" si="11"/>
        <v>1</v>
      </c>
      <c r="H71" s="80">
        <f t="shared" si="11"/>
        <v>1</v>
      </c>
      <c r="I71" s="82">
        <f t="shared" si="17"/>
        <v>20773552.514915489</v>
      </c>
      <c r="J71" s="82"/>
      <c r="K71" s="77">
        <v>20885550.916894335</v>
      </c>
      <c r="L71" s="80">
        <f t="shared" si="16"/>
        <v>1</v>
      </c>
      <c r="M71" s="80">
        <f t="shared" si="16"/>
        <v>1</v>
      </c>
      <c r="N71" s="82">
        <f t="shared" si="18"/>
        <v>20885550.916894335</v>
      </c>
    </row>
    <row r="72" spans="1:17">
      <c r="A72" s="30">
        <f t="shared" si="1"/>
        <v>58</v>
      </c>
      <c r="B72" s="76">
        <v>37601</v>
      </c>
      <c r="C72" s="29" t="s">
        <v>132</v>
      </c>
      <c r="D72" s="77">
        <v>162648385.39039332</v>
      </c>
      <c r="E72" s="82">
        <v>0</v>
      </c>
      <c r="F72" s="82">
        <f t="shared" si="19"/>
        <v>162648385.39039332</v>
      </c>
      <c r="G72" s="80">
        <f t="shared" si="11"/>
        <v>1</v>
      </c>
      <c r="H72" s="80">
        <f t="shared" si="11"/>
        <v>1</v>
      </c>
      <c r="I72" s="82">
        <f t="shared" si="17"/>
        <v>162648385.39039332</v>
      </c>
      <c r="J72" s="82"/>
      <c r="K72" s="77">
        <v>153554638.4603098</v>
      </c>
      <c r="L72" s="80">
        <f t="shared" si="16"/>
        <v>1</v>
      </c>
      <c r="M72" s="80">
        <f t="shared" si="16"/>
        <v>1</v>
      </c>
      <c r="N72" s="82">
        <f t="shared" si="18"/>
        <v>153554638.4603098</v>
      </c>
    </row>
    <row r="73" spans="1:17">
      <c r="A73" s="30">
        <f t="shared" si="1"/>
        <v>59</v>
      </c>
      <c r="B73" s="76">
        <v>37602</v>
      </c>
      <c r="C73" s="29" t="s">
        <v>142</v>
      </c>
      <c r="D73" s="77">
        <v>120588438.81840266</v>
      </c>
      <c r="E73" s="82">
        <v>0</v>
      </c>
      <c r="F73" s="82">
        <f t="shared" si="19"/>
        <v>120588438.81840266</v>
      </c>
      <c r="G73" s="80">
        <f t="shared" si="11"/>
        <v>1</v>
      </c>
      <c r="H73" s="80">
        <f t="shared" si="11"/>
        <v>1</v>
      </c>
      <c r="I73" s="82">
        <f t="shared" si="17"/>
        <v>120588438.81840266</v>
      </c>
      <c r="J73" s="82"/>
      <c r="K73" s="77">
        <v>111099888.6379073</v>
      </c>
      <c r="L73" s="80">
        <f t="shared" si="16"/>
        <v>1</v>
      </c>
      <c r="M73" s="80">
        <f t="shared" si="16"/>
        <v>1</v>
      </c>
      <c r="N73" s="82">
        <f t="shared" si="18"/>
        <v>111099888.6379073</v>
      </c>
      <c r="Q73" s="27"/>
    </row>
    <row r="74" spans="1:17">
      <c r="A74" s="30">
        <f t="shared" si="1"/>
        <v>60</v>
      </c>
      <c r="B74" s="76">
        <v>37603</v>
      </c>
      <c r="C74" s="29" t="s">
        <v>133</v>
      </c>
      <c r="D74" s="77">
        <v>0</v>
      </c>
      <c r="E74" s="82">
        <v>0</v>
      </c>
      <c r="F74" s="82">
        <f t="shared" si="19"/>
        <v>0</v>
      </c>
      <c r="G74" s="80">
        <f t="shared" si="11"/>
        <v>1</v>
      </c>
      <c r="H74" s="80">
        <f t="shared" si="11"/>
        <v>1</v>
      </c>
      <c r="I74" s="82">
        <f t="shared" si="17"/>
        <v>0</v>
      </c>
      <c r="J74" s="82"/>
      <c r="K74" s="77">
        <v>0</v>
      </c>
      <c r="L74" s="80">
        <f t="shared" si="16"/>
        <v>1</v>
      </c>
      <c r="M74" s="80">
        <f t="shared" si="16"/>
        <v>1</v>
      </c>
      <c r="N74" s="82">
        <f t="shared" si="18"/>
        <v>0</v>
      </c>
      <c r="Q74" s="27"/>
    </row>
    <row r="75" spans="1:17">
      <c r="A75" s="30">
        <f t="shared" si="1"/>
        <v>61</v>
      </c>
      <c r="B75" s="76">
        <v>37604</v>
      </c>
      <c r="C75" s="29" t="s">
        <v>143</v>
      </c>
      <c r="D75" s="77">
        <v>0</v>
      </c>
      <c r="E75" s="82">
        <v>0</v>
      </c>
      <c r="F75" s="82">
        <f t="shared" si="19"/>
        <v>0</v>
      </c>
      <c r="G75" s="80">
        <f t="shared" si="11"/>
        <v>1</v>
      </c>
      <c r="H75" s="80">
        <f t="shared" si="11"/>
        <v>1</v>
      </c>
      <c r="I75" s="82">
        <f t="shared" si="17"/>
        <v>0</v>
      </c>
      <c r="J75" s="82"/>
      <c r="K75" s="77">
        <v>0</v>
      </c>
      <c r="L75" s="80">
        <f t="shared" si="16"/>
        <v>1</v>
      </c>
      <c r="M75" s="80">
        <f t="shared" si="16"/>
        <v>1</v>
      </c>
      <c r="N75" s="82">
        <f t="shared" si="18"/>
        <v>0</v>
      </c>
      <c r="Q75" s="27"/>
    </row>
    <row r="76" spans="1:17">
      <c r="A76" s="30">
        <f t="shared" si="1"/>
        <v>62</v>
      </c>
      <c r="B76" s="76">
        <v>37800</v>
      </c>
      <c r="C76" s="29" t="s">
        <v>144</v>
      </c>
      <c r="D76" s="77">
        <v>22159379.723469127</v>
      </c>
      <c r="E76" s="82">
        <v>0</v>
      </c>
      <c r="F76" s="82">
        <f t="shared" si="19"/>
        <v>22159379.723469127</v>
      </c>
      <c r="G76" s="80">
        <f t="shared" si="11"/>
        <v>1</v>
      </c>
      <c r="H76" s="80">
        <f t="shared" si="11"/>
        <v>1</v>
      </c>
      <c r="I76" s="82">
        <f t="shared" si="17"/>
        <v>22159379.723469127</v>
      </c>
      <c r="J76" s="82"/>
      <c r="K76" s="77">
        <v>16540694.493946152</v>
      </c>
      <c r="L76" s="80">
        <f t="shared" si="16"/>
        <v>1</v>
      </c>
      <c r="M76" s="80">
        <f t="shared" si="16"/>
        <v>1</v>
      </c>
      <c r="N76" s="82">
        <f t="shared" si="18"/>
        <v>16540694.493946152</v>
      </c>
    </row>
    <row r="77" spans="1:17">
      <c r="A77" s="30">
        <f t="shared" si="1"/>
        <v>63</v>
      </c>
      <c r="B77" s="76">
        <v>37900</v>
      </c>
      <c r="C77" s="29" t="s">
        <v>145</v>
      </c>
      <c r="D77" s="77">
        <v>4601451.8024354111</v>
      </c>
      <c r="E77" s="82">
        <v>0</v>
      </c>
      <c r="F77" s="82">
        <f t="shared" si="19"/>
        <v>4601451.8024354111</v>
      </c>
      <c r="G77" s="80">
        <f t="shared" si="11"/>
        <v>1</v>
      </c>
      <c r="H77" s="80">
        <f t="shared" si="11"/>
        <v>1</v>
      </c>
      <c r="I77" s="82">
        <f t="shared" si="17"/>
        <v>4601451.8024354111</v>
      </c>
      <c r="J77" s="82"/>
      <c r="K77" s="77">
        <v>4224413.7376294434</v>
      </c>
      <c r="L77" s="80">
        <f t="shared" si="16"/>
        <v>1</v>
      </c>
      <c r="M77" s="80">
        <f t="shared" si="16"/>
        <v>1</v>
      </c>
      <c r="N77" s="82">
        <f t="shared" si="18"/>
        <v>4224413.7376294434</v>
      </c>
    </row>
    <row r="78" spans="1:17">
      <c r="A78" s="30">
        <f t="shared" si="1"/>
        <v>64</v>
      </c>
      <c r="B78" s="76">
        <v>37905</v>
      </c>
      <c r="C78" s="29" t="s">
        <v>146</v>
      </c>
      <c r="D78" s="77">
        <v>1652258.54</v>
      </c>
      <c r="E78" s="82">
        <v>0</v>
      </c>
      <c r="F78" s="82">
        <f t="shared" si="19"/>
        <v>1652258.54</v>
      </c>
      <c r="G78" s="80">
        <f t="shared" si="11"/>
        <v>1</v>
      </c>
      <c r="H78" s="80">
        <f t="shared" si="11"/>
        <v>1</v>
      </c>
      <c r="I78" s="82">
        <f t="shared" si="17"/>
        <v>1652258.54</v>
      </c>
      <c r="J78" s="82"/>
      <c r="K78" s="77">
        <v>1652346.4192307689</v>
      </c>
      <c r="L78" s="80">
        <f t="shared" si="16"/>
        <v>1</v>
      </c>
      <c r="M78" s="80">
        <f t="shared" si="16"/>
        <v>1</v>
      </c>
      <c r="N78" s="82">
        <f t="shared" si="18"/>
        <v>1652346.4192307689</v>
      </c>
    </row>
    <row r="79" spans="1:17">
      <c r="A79" s="30">
        <f t="shared" si="1"/>
        <v>65</v>
      </c>
      <c r="B79" s="76">
        <v>38000</v>
      </c>
      <c r="C79" s="29" t="s">
        <v>147</v>
      </c>
      <c r="D79" s="77">
        <v>137018700.63905647</v>
      </c>
      <c r="E79" s="82">
        <v>0</v>
      </c>
      <c r="F79" s="82">
        <f t="shared" si="19"/>
        <v>137018700.63905647</v>
      </c>
      <c r="G79" s="80">
        <f t="shared" si="11"/>
        <v>1</v>
      </c>
      <c r="H79" s="80">
        <f t="shared" si="11"/>
        <v>1</v>
      </c>
      <c r="I79" s="82">
        <f t="shared" si="17"/>
        <v>137018700.63905647</v>
      </c>
      <c r="J79" s="82"/>
      <c r="K79" s="77">
        <v>126928868.93019865</v>
      </c>
      <c r="L79" s="80">
        <f t="shared" si="16"/>
        <v>1</v>
      </c>
      <c r="M79" s="80">
        <f t="shared" si="16"/>
        <v>1</v>
      </c>
      <c r="N79" s="82">
        <f t="shared" si="18"/>
        <v>126928868.93019865</v>
      </c>
    </row>
    <row r="80" spans="1:17">
      <c r="A80" s="30">
        <f t="shared" si="1"/>
        <v>66</v>
      </c>
      <c r="B80" s="76">
        <v>38100</v>
      </c>
      <c r="C80" s="29" t="s">
        <v>148</v>
      </c>
      <c r="D80" s="77">
        <v>35740648.017575681</v>
      </c>
      <c r="E80" s="82">
        <v>0</v>
      </c>
      <c r="F80" s="82">
        <f t="shared" si="19"/>
        <v>35740648.017575681</v>
      </c>
      <c r="G80" s="80">
        <f t="shared" ref="G80:H113" si="20">$G$16</f>
        <v>1</v>
      </c>
      <c r="H80" s="80">
        <f t="shared" si="20"/>
        <v>1</v>
      </c>
      <c r="I80" s="82">
        <f t="shared" si="17"/>
        <v>35740648.017575681</v>
      </c>
      <c r="J80" s="82"/>
      <c r="K80" s="77">
        <v>33508205.890126877</v>
      </c>
      <c r="L80" s="80">
        <f t="shared" si="16"/>
        <v>1</v>
      </c>
      <c r="M80" s="80">
        <f t="shared" si="16"/>
        <v>1</v>
      </c>
      <c r="N80" s="82">
        <f t="shared" si="18"/>
        <v>33508205.890126877</v>
      </c>
    </row>
    <row r="81" spans="1:15">
      <c r="A81" s="30">
        <f t="shared" ref="A81:A144" si="21">A80+1</f>
        <v>67</v>
      </c>
      <c r="B81" s="76">
        <v>38200</v>
      </c>
      <c r="C81" s="29" t="s">
        <v>149</v>
      </c>
      <c r="D81" s="77">
        <v>56336114.818042867</v>
      </c>
      <c r="E81" s="82">
        <v>0</v>
      </c>
      <c r="F81" s="82">
        <f t="shared" si="19"/>
        <v>56336114.818042867</v>
      </c>
      <c r="G81" s="80">
        <f t="shared" si="20"/>
        <v>1</v>
      </c>
      <c r="H81" s="80">
        <f t="shared" si="20"/>
        <v>1</v>
      </c>
      <c r="I81" s="82">
        <f t="shared" si="17"/>
        <v>56336114.818042867</v>
      </c>
      <c r="J81" s="82"/>
      <c r="K81" s="77">
        <v>55805624.046686217</v>
      </c>
      <c r="L81" s="80">
        <f t="shared" si="16"/>
        <v>1</v>
      </c>
      <c r="M81" s="80">
        <f t="shared" si="16"/>
        <v>1</v>
      </c>
      <c r="N81" s="82">
        <f t="shared" si="18"/>
        <v>55805624.046686217</v>
      </c>
    </row>
    <row r="82" spans="1:15">
      <c r="A82" s="30">
        <f t="shared" si="21"/>
        <v>68</v>
      </c>
      <c r="B82" s="76">
        <v>38300</v>
      </c>
      <c r="C82" s="29" t="s">
        <v>150</v>
      </c>
      <c r="D82" s="77">
        <v>11948457.144383727</v>
      </c>
      <c r="E82" s="82">
        <v>0</v>
      </c>
      <c r="F82" s="82">
        <f t="shared" si="19"/>
        <v>11948457.144383727</v>
      </c>
      <c r="G82" s="80">
        <f t="shared" si="20"/>
        <v>1</v>
      </c>
      <c r="H82" s="80">
        <f t="shared" si="20"/>
        <v>1</v>
      </c>
      <c r="I82" s="82">
        <f t="shared" si="17"/>
        <v>11948457.144383727</v>
      </c>
      <c r="J82" s="82"/>
      <c r="K82" s="77">
        <v>11332650.894221278</v>
      </c>
      <c r="L82" s="80">
        <f t="shared" si="16"/>
        <v>1</v>
      </c>
      <c r="M82" s="80">
        <f t="shared" si="16"/>
        <v>1</v>
      </c>
      <c r="N82" s="82">
        <f t="shared" si="18"/>
        <v>11332650.894221278</v>
      </c>
    </row>
    <row r="83" spans="1:15">
      <c r="A83" s="30">
        <f t="shared" si="21"/>
        <v>69</v>
      </c>
      <c r="B83" s="76">
        <v>38400</v>
      </c>
      <c r="C83" s="29" t="s">
        <v>151</v>
      </c>
      <c r="D83" s="77">
        <v>231142.01423883261</v>
      </c>
      <c r="E83" s="82">
        <v>0</v>
      </c>
      <c r="F83" s="82">
        <f t="shared" si="19"/>
        <v>231142.01423883261</v>
      </c>
      <c r="G83" s="80">
        <f t="shared" si="20"/>
        <v>1</v>
      </c>
      <c r="H83" s="80">
        <f t="shared" si="20"/>
        <v>1</v>
      </c>
      <c r="I83" s="82">
        <f t="shared" si="17"/>
        <v>231142.01423883261</v>
      </c>
      <c r="J83" s="82"/>
      <c r="K83" s="77">
        <v>215697.33967440657</v>
      </c>
      <c r="L83" s="80">
        <f t="shared" si="16"/>
        <v>1</v>
      </c>
      <c r="M83" s="80">
        <f t="shared" si="16"/>
        <v>1</v>
      </c>
      <c r="N83" s="82">
        <f t="shared" si="18"/>
        <v>215697.33967440657</v>
      </c>
    </row>
    <row r="84" spans="1:15">
      <c r="A84" s="30">
        <f t="shared" si="21"/>
        <v>70</v>
      </c>
      <c r="B84" s="76">
        <v>38500</v>
      </c>
      <c r="C84" s="29" t="s">
        <v>152</v>
      </c>
      <c r="D84" s="77">
        <v>5211144.54353585</v>
      </c>
      <c r="E84" s="82">
        <v>0</v>
      </c>
      <c r="F84" s="82">
        <f t="shared" si="19"/>
        <v>5211144.54353585</v>
      </c>
      <c r="G84" s="80">
        <f t="shared" si="20"/>
        <v>1</v>
      </c>
      <c r="H84" s="80">
        <f t="shared" si="20"/>
        <v>1</v>
      </c>
      <c r="I84" s="82">
        <f t="shared" si="17"/>
        <v>5211144.54353585</v>
      </c>
      <c r="J84" s="82"/>
      <c r="K84" s="77">
        <v>5190260.2988984548</v>
      </c>
      <c r="L84" s="80">
        <f t="shared" si="16"/>
        <v>1</v>
      </c>
      <c r="M84" s="80">
        <f t="shared" si="16"/>
        <v>1</v>
      </c>
      <c r="N84" s="82">
        <f t="shared" si="18"/>
        <v>5190260.2988984548</v>
      </c>
    </row>
    <row r="85" spans="1:15">
      <c r="A85" s="30">
        <f t="shared" si="21"/>
        <v>71</v>
      </c>
      <c r="B85" s="83"/>
      <c r="C85" s="29"/>
      <c r="D85" s="84"/>
      <c r="E85" s="84"/>
      <c r="F85" s="84"/>
      <c r="G85" s="80"/>
      <c r="H85" s="80"/>
      <c r="I85" s="84"/>
      <c r="K85" s="88"/>
      <c r="N85" s="84"/>
    </row>
    <row r="86" spans="1:15">
      <c r="A86" s="30">
        <f t="shared" si="21"/>
        <v>72</v>
      </c>
      <c r="B86" s="83"/>
      <c r="C86" s="29" t="s">
        <v>153</v>
      </c>
      <c r="D86" s="79">
        <f>SUM(D63:D85)</f>
        <v>583188126.48779976</v>
      </c>
      <c r="E86" s="79">
        <f>SUM(E63:E85)</f>
        <v>0</v>
      </c>
      <c r="F86" s="79">
        <f>SUM(F63:F85)</f>
        <v>583188126.48779976</v>
      </c>
      <c r="G86" s="80"/>
      <c r="H86" s="80"/>
      <c r="I86" s="79">
        <f>SUM(I63:I85)</f>
        <v>583188126.48779976</v>
      </c>
      <c r="K86" s="79">
        <f>SUM(K63:K85)</f>
        <v>544906436.29177606</v>
      </c>
      <c r="N86" s="79">
        <f>SUM(N63:N85)</f>
        <v>544906436.29177606</v>
      </c>
      <c r="O86" s="27"/>
    </row>
    <row r="87" spans="1:15">
      <c r="A87" s="30">
        <f t="shared" si="21"/>
        <v>73</v>
      </c>
      <c r="B87" s="83"/>
      <c r="C87" s="29"/>
      <c r="G87" s="80"/>
      <c r="H87" s="80"/>
      <c r="K87" s="79"/>
    </row>
    <row r="88" spans="1:15">
      <c r="A88" s="30">
        <f t="shared" si="21"/>
        <v>74</v>
      </c>
      <c r="B88" s="83"/>
      <c r="C88" s="75" t="s">
        <v>154</v>
      </c>
      <c r="G88" s="80"/>
      <c r="H88" s="80"/>
      <c r="K88" s="79"/>
    </row>
    <row r="89" spans="1:15">
      <c r="A89" s="30">
        <f t="shared" si="21"/>
        <v>75</v>
      </c>
      <c r="B89" s="76">
        <v>38900</v>
      </c>
      <c r="C89" s="29" t="s">
        <v>137</v>
      </c>
      <c r="D89" s="77">
        <v>1211697.3</v>
      </c>
      <c r="E89" s="78">
        <v>0</v>
      </c>
      <c r="F89" s="79">
        <f t="shared" ref="F89:F113" si="22">D89+E89</f>
        <v>1211697.3</v>
      </c>
      <c r="G89" s="80">
        <f t="shared" si="20"/>
        <v>1</v>
      </c>
      <c r="H89" s="80">
        <f t="shared" si="20"/>
        <v>1</v>
      </c>
      <c r="I89" s="79">
        <f>F89*G89*H89</f>
        <v>1211697.3</v>
      </c>
      <c r="K89" s="77">
        <v>1211697.3000000003</v>
      </c>
      <c r="L89" s="80">
        <f t="shared" ref="L89:M113" si="23">$G$16</f>
        <v>1</v>
      </c>
      <c r="M89" s="80">
        <f t="shared" si="23"/>
        <v>1</v>
      </c>
      <c r="N89" s="79">
        <f>K89*L89*M89</f>
        <v>1211697.3000000003</v>
      </c>
    </row>
    <row r="90" spans="1:15">
      <c r="A90" s="30">
        <f t="shared" si="21"/>
        <v>76</v>
      </c>
      <c r="B90" s="76">
        <v>39000</v>
      </c>
      <c r="C90" s="29" t="s">
        <v>129</v>
      </c>
      <c r="D90" s="77">
        <v>7424787.0812110454</v>
      </c>
      <c r="E90" s="82">
        <v>0</v>
      </c>
      <c r="F90" s="82">
        <f>D90+E90</f>
        <v>7424787.0812110454</v>
      </c>
      <c r="G90" s="80">
        <f t="shared" si="20"/>
        <v>1</v>
      </c>
      <c r="H90" s="80">
        <f t="shared" si="20"/>
        <v>1</v>
      </c>
      <c r="I90" s="82">
        <f t="shared" ref="I90:I113" si="24">F90*G90*H90</f>
        <v>7424787.0812110454</v>
      </c>
      <c r="K90" s="77">
        <v>7286004.8951945845</v>
      </c>
      <c r="L90" s="80">
        <f t="shared" si="23"/>
        <v>1</v>
      </c>
      <c r="M90" s="80">
        <f t="shared" si="23"/>
        <v>1</v>
      </c>
      <c r="N90" s="82">
        <f t="shared" ref="N90:N113" si="25">K90*L90*M90</f>
        <v>7286004.8951945845</v>
      </c>
    </row>
    <row r="91" spans="1:15">
      <c r="A91" s="30">
        <f t="shared" si="21"/>
        <v>77</v>
      </c>
      <c r="B91" s="76">
        <v>39002</v>
      </c>
      <c r="C91" s="29" t="s">
        <v>155</v>
      </c>
      <c r="D91" s="77">
        <v>173114.85</v>
      </c>
      <c r="E91" s="82">
        <v>0</v>
      </c>
      <c r="F91" s="82">
        <f t="shared" si="22"/>
        <v>173114.85</v>
      </c>
      <c r="G91" s="80">
        <f t="shared" si="20"/>
        <v>1</v>
      </c>
      <c r="H91" s="80">
        <f t="shared" si="20"/>
        <v>1</v>
      </c>
      <c r="I91" s="82">
        <f t="shared" si="24"/>
        <v>173114.85</v>
      </c>
      <c r="K91" s="77">
        <v>173114.85000000003</v>
      </c>
      <c r="L91" s="80">
        <f t="shared" si="23"/>
        <v>1</v>
      </c>
      <c r="M91" s="80">
        <f t="shared" si="23"/>
        <v>1</v>
      </c>
      <c r="N91" s="82">
        <f t="shared" si="25"/>
        <v>173114.85000000003</v>
      </c>
    </row>
    <row r="92" spans="1:15">
      <c r="A92" s="30">
        <f t="shared" si="21"/>
        <v>78</v>
      </c>
      <c r="B92" s="76">
        <v>39003</v>
      </c>
      <c r="C92" s="29" t="s">
        <v>141</v>
      </c>
      <c r="D92" s="77">
        <v>709199.18</v>
      </c>
      <c r="E92" s="82">
        <v>0</v>
      </c>
      <c r="F92" s="82">
        <f t="shared" si="22"/>
        <v>709199.18</v>
      </c>
      <c r="G92" s="80">
        <f t="shared" si="20"/>
        <v>1</v>
      </c>
      <c r="H92" s="80">
        <f t="shared" si="20"/>
        <v>1</v>
      </c>
      <c r="I92" s="82">
        <f t="shared" si="24"/>
        <v>709199.18</v>
      </c>
      <c r="K92" s="77">
        <v>709199.17999999982</v>
      </c>
      <c r="L92" s="80">
        <f t="shared" si="23"/>
        <v>1</v>
      </c>
      <c r="M92" s="80">
        <f t="shared" si="23"/>
        <v>1</v>
      </c>
      <c r="N92" s="82">
        <f t="shared" si="25"/>
        <v>709199.17999999982</v>
      </c>
    </row>
    <row r="93" spans="1:15">
      <c r="A93" s="30">
        <f t="shared" si="21"/>
        <v>79</v>
      </c>
      <c r="B93" s="76">
        <v>39004</v>
      </c>
      <c r="C93" s="29" t="s">
        <v>156</v>
      </c>
      <c r="D93" s="77">
        <v>12954.74</v>
      </c>
      <c r="E93" s="82">
        <v>0</v>
      </c>
      <c r="F93" s="82">
        <f t="shared" si="22"/>
        <v>12954.74</v>
      </c>
      <c r="G93" s="80">
        <f t="shared" si="20"/>
        <v>1</v>
      </c>
      <c r="H93" s="80">
        <f t="shared" si="20"/>
        <v>1</v>
      </c>
      <c r="I93" s="82">
        <f t="shared" si="24"/>
        <v>12954.74</v>
      </c>
      <c r="K93" s="77">
        <v>12954.74</v>
      </c>
      <c r="L93" s="80">
        <f t="shared" si="23"/>
        <v>1</v>
      </c>
      <c r="M93" s="80">
        <f t="shared" si="23"/>
        <v>1</v>
      </c>
      <c r="N93" s="82">
        <f t="shared" si="25"/>
        <v>12954.74</v>
      </c>
    </row>
    <row r="94" spans="1:15">
      <c r="A94" s="30">
        <f t="shared" si="21"/>
        <v>80</v>
      </c>
      <c r="B94" s="76">
        <v>39009</v>
      </c>
      <c r="C94" s="29" t="s">
        <v>157</v>
      </c>
      <c r="D94" s="77">
        <v>1246194.18</v>
      </c>
      <c r="E94" s="82">
        <v>0</v>
      </c>
      <c r="F94" s="82">
        <f t="shared" si="22"/>
        <v>1246194.18</v>
      </c>
      <c r="G94" s="80">
        <f t="shared" si="20"/>
        <v>1</v>
      </c>
      <c r="H94" s="80">
        <f t="shared" si="20"/>
        <v>1</v>
      </c>
      <c r="I94" s="82">
        <f t="shared" si="24"/>
        <v>1246194.18</v>
      </c>
      <c r="K94" s="77">
        <v>1246194.18</v>
      </c>
      <c r="L94" s="80">
        <f t="shared" si="23"/>
        <v>1</v>
      </c>
      <c r="M94" s="80">
        <f t="shared" si="23"/>
        <v>1</v>
      </c>
      <c r="N94" s="82">
        <f t="shared" si="25"/>
        <v>1246194.18</v>
      </c>
    </row>
    <row r="95" spans="1:15">
      <c r="A95" s="30">
        <f t="shared" si="21"/>
        <v>81</v>
      </c>
      <c r="B95" s="76">
        <v>39100</v>
      </c>
      <c r="C95" s="29" t="s">
        <v>158</v>
      </c>
      <c r="D95" s="77">
        <v>1814260.0593697759</v>
      </c>
      <c r="E95" s="82">
        <v>0</v>
      </c>
      <c r="F95" s="82">
        <f t="shared" si="22"/>
        <v>1814260.0593697759</v>
      </c>
      <c r="G95" s="80">
        <f t="shared" si="20"/>
        <v>1</v>
      </c>
      <c r="H95" s="80">
        <f t="shared" si="20"/>
        <v>1</v>
      </c>
      <c r="I95" s="82">
        <f t="shared" si="24"/>
        <v>1814260.0593697759</v>
      </c>
      <c r="K95" s="77">
        <v>1773499.8202726641</v>
      </c>
      <c r="L95" s="80">
        <f t="shared" si="23"/>
        <v>1</v>
      </c>
      <c r="M95" s="80">
        <f t="shared" si="23"/>
        <v>1</v>
      </c>
      <c r="N95" s="82">
        <f t="shared" si="25"/>
        <v>1773499.8202726641</v>
      </c>
    </row>
    <row r="96" spans="1:15">
      <c r="A96" s="30">
        <f t="shared" si="21"/>
        <v>82</v>
      </c>
      <c r="B96" s="76">
        <v>39103</v>
      </c>
      <c r="C96" s="41" t="s">
        <v>159</v>
      </c>
      <c r="D96" s="77">
        <v>0</v>
      </c>
      <c r="E96" s="82">
        <v>0</v>
      </c>
      <c r="F96" s="82">
        <f t="shared" si="22"/>
        <v>0</v>
      </c>
      <c r="G96" s="80">
        <f t="shared" si="20"/>
        <v>1</v>
      </c>
      <c r="H96" s="80">
        <f t="shared" si="20"/>
        <v>1</v>
      </c>
      <c r="I96" s="82">
        <f t="shared" si="24"/>
        <v>0</v>
      </c>
      <c r="K96" s="77">
        <v>0</v>
      </c>
      <c r="L96" s="80">
        <f t="shared" si="23"/>
        <v>1</v>
      </c>
      <c r="M96" s="80">
        <f t="shared" si="23"/>
        <v>1</v>
      </c>
      <c r="N96" s="82">
        <f t="shared" si="25"/>
        <v>0</v>
      </c>
    </row>
    <row r="97" spans="1:14">
      <c r="A97" s="30">
        <f t="shared" si="21"/>
        <v>83</v>
      </c>
      <c r="B97" s="76">
        <v>39200</v>
      </c>
      <c r="C97" s="29" t="s">
        <v>160</v>
      </c>
      <c r="D97" s="77">
        <v>220986.9</v>
      </c>
      <c r="E97" s="82">
        <v>0</v>
      </c>
      <c r="F97" s="82">
        <f t="shared" si="22"/>
        <v>220986.9</v>
      </c>
      <c r="G97" s="80">
        <f t="shared" si="20"/>
        <v>1</v>
      </c>
      <c r="H97" s="80">
        <f t="shared" si="20"/>
        <v>1</v>
      </c>
      <c r="I97" s="82">
        <f t="shared" si="24"/>
        <v>220986.9</v>
      </c>
      <c r="K97" s="77">
        <v>220986.89999999994</v>
      </c>
      <c r="L97" s="80">
        <f t="shared" si="23"/>
        <v>1</v>
      </c>
      <c r="M97" s="80">
        <f t="shared" si="23"/>
        <v>1</v>
      </c>
      <c r="N97" s="82">
        <f t="shared" si="25"/>
        <v>220986.89999999994</v>
      </c>
    </row>
    <row r="98" spans="1:14">
      <c r="A98" s="30">
        <f t="shared" si="21"/>
        <v>84</v>
      </c>
      <c r="B98" s="76">
        <v>39202</v>
      </c>
      <c r="C98" s="29" t="s">
        <v>161</v>
      </c>
      <c r="D98" s="77">
        <v>0</v>
      </c>
      <c r="E98" s="82">
        <v>0</v>
      </c>
      <c r="F98" s="82">
        <f t="shared" si="22"/>
        <v>0</v>
      </c>
      <c r="G98" s="80">
        <f t="shared" si="20"/>
        <v>1</v>
      </c>
      <c r="H98" s="80">
        <f t="shared" si="20"/>
        <v>1</v>
      </c>
      <c r="I98" s="82">
        <f t="shared" si="24"/>
        <v>0</v>
      </c>
      <c r="K98" s="77">
        <v>0</v>
      </c>
      <c r="L98" s="80">
        <f t="shared" si="23"/>
        <v>1</v>
      </c>
      <c r="M98" s="80">
        <f t="shared" si="23"/>
        <v>1</v>
      </c>
      <c r="N98" s="82">
        <f t="shared" si="25"/>
        <v>0</v>
      </c>
    </row>
    <row r="99" spans="1:14">
      <c r="A99" s="30">
        <f t="shared" si="21"/>
        <v>85</v>
      </c>
      <c r="B99" s="76">
        <v>39400</v>
      </c>
      <c r="C99" s="29" t="s">
        <v>162</v>
      </c>
      <c r="D99" s="77">
        <v>3714891.624479665</v>
      </c>
      <c r="E99" s="82">
        <v>0</v>
      </c>
      <c r="F99" s="82">
        <f t="shared" si="22"/>
        <v>3714891.624479665</v>
      </c>
      <c r="G99" s="80">
        <f t="shared" si="20"/>
        <v>1</v>
      </c>
      <c r="H99" s="80">
        <f t="shared" si="20"/>
        <v>1</v>
      </c>
      <c r="I99" s="82">
        <f t="shared" si="24"/>
        <v>3714891.624479665</v>
      </c>
      <c r="K99" s="77">
        <v>3450078.5752009922</v>
      </c>
      <c r="L99" s="80">
        <f t="shared" si="23"/>
        <v>1</v>
      </c>
      <c r="M99" s="80">
        <f t="shared" si="23"/>
        <v>1</v>
      </c>
      <c r="N99" s="82">
        <f t="shared" si="25"/>
        <v>3450078.5752009922</v>
      </c>
    </row>
    <row r="100" spans="1:14">
      <c r="A100" s="30">
        <f t="shared" si="21"/>
        <v>86</v>
      </c>
      <c r="B100" s="76">
        <v>39603</v>
      </c>
      <c r="C100" s="29" t="s">
        <v>163</v>
      </c>
      <c r="D100" s="77">
        <v>39610.080000000002</v>
      </c>
      <c r="E100" s="82">
        <v>0</v>
      </c>
      <c r="F100" s="82">
        <f t="shared" si="22"/>
        <v>39610.080000000002</v>
      </c>
      <c r="G100" s="80">
        <f t="shared" si="20"/>
        <v>1</v>
      </c>
      <c r="H100" s="80">
        <f t="shared" si="20"/>
        <v>1</v>
      </c>
      <c r="I100" s="82">
        <f t="shared" si="24"/>
        <v>39610.080000000002</v>
      </c>
      <c r="K100" s="77">
        <v>39610.080000000009</v>
      </c>
      <c r="L100" s="80">
        <f t="shared" si="23"/>
        <v>1</v>
      </c>
      <c r="M100" s="80">
        <f t="shared" si="23"/>
        <v>1</v>
      </c>
      <c r="N100" s="82">
        <f t="shared" si="25"/>
        <v>39610.080000000009</v>
      </c>
    </row>
    <row r="101" spans="1:14">
      <c r="A101" s="30">
        <f t="shared" si="21"/>
        <v>87</v>
      </c>
      <c r="B101" s="76">
        <v>39604</v>
      </c>
      <c r="C101" s="29" t="s">
        <v>164</v>
      </c>
      <c r="D101" s="77">
        <v>62747.29</v>
      </c>
      <c r="E101" s="82">
        <v>0</v>
      </c>
      <c r="F101" s="82">
        <f t="shared" si="22"/>
        <v>62747.29</v>
      </c>
      <c r="G101" s="80">
        <f t="shared" si="20"/>
        <v>1</v>
      </c>
      <c r="H101" s="80">
        <f t="shared" si="20"/>
        <v>1</v>
      </c>
      <c r="I101" s="82">
        <f t="shared" si="24"/>
        <v>62747.29</v>
      </c>
      <c r="K101" s="77">
        <v>62747.290000000008</v>
      </c>
      <c r="L101" s="80">
        <f t="shared" si="23"/>
        <v>1</v>
      </c>
      <c r="M101" s="80">
        <f t="shared" si="23"/>
        <v>1</v>
      </c>
      <c r="N101" s="82">
        <f t="shared" si="25"/>
        <v>62747.290000000008</v>
      </c>
    </row>
    <row r="102" spans="1:14">
      <c r="A102" s="30">
        <f t="shared" si="21"/>
        <v>88</v>
      </c>
      <c r="B102" s="76">
        <v>39605</v>
      </c>
      <c r="C102" s="4" t="s">
        <v>165</v>
      </c>
      <c r="D102" s="77">
        <v>19427.23</v>
      </c>
      <c r="E102" s="82">
        <v>0</v>
      </c>
      <c r="F102" s="82">
        <f t="shared" si="22"/>
        <v>19427.23</v>
      </c>
      <c r="G102" s="80">
        <f t="shared" si="20"/>
        <v>1</v>
      </c>
      <c r="H102" s="80">
        <f t="shared" si="20"/>
        <v>1</v>
      </c>
      <c r="I102" s="82">
        <f t="shared" si="24"/>
        <v>19427.23</v>
      </c>
      <c r="K102" s="77">
        <v>19427.230000000003</v>
      </c>
      <c r="L102" s="80">
        <f t="shared" si="23"/>
        <v>1</v>
      </c>
      <c r="M102" s="80">
        <f t="shared" si="23"/>
        <v>1</v>
      </c>
      <c r="N102" s="82">
        <f t="shared" si="25"/>
        <v>19427.230000000003</v>
      </c>
    </row>
    <row r="103" spans="1:14">
      <c r="A103" s="30">
        <f t="shared" si="21"/>
        <v>89</v>
      </c>
      <c r="B103" s="76">
        <v>39700</v>
      </c>
      <c r="C103" s="29" t="s">
        <v>166</v>
      </c>
      <c r="D103" s="77">
        <v>524257.15</v>
      </c>
      <c r="E103" s="82">
        <v>0</v>
      </c>
      <c r="F103" s="82">
        <f t="shared" si="22"/>
        <v>524257.15</v>
      </c>
      <c r="G103" s="80">
        <f t="shared" si="20"/>
        <v>1</v>
      </c>
      <c r="H103" s="80">
        <f t="shared" si="20"/>
        <v>1</v>
      </c>
      <c r="I103" s="82">
        <f t="shared" si="24"/>
        <v>524257.15</v>
      </c>
      <c r="K103" s="77">
        <v>524257.15000000008</v>
      </c>
      <c r="L103" s="80">
        <f t="shared" si="23"/>
        <v>1</v>
      </c>
      <c r="M103" s="80">
        <f t="shared" si="23"/>
        <v>1</v>
      </c>
      <c r="N103" s="82">
        <f t="shared" si="25"/>
        <v>524257.15000000008</v>
      </c>
    </row>
    <row r="104" spans="1:14">
      <c r="A104" s="30">
        <f t="shared" si="21"/>
        <v>90</v>
      </c>
      <c r="B104" s="76">
        <v>39701</v>
      </c>
      <c r="C104" s="41" t="s">
        <v>167</v>
      </c>
      <c r="D104" s="77">
        <v>0</v>
      </c>
      <c r="E104" s="82">
        <v>0</v>
      </c>
      <c r="F104" s="82">
        <f t="shared" si="22"/>
        <v>0</v>
      </c>
      <c r="G104" s="80">
        <f t="shared" si="20"/>
        <v>1</v>
      </c>
      <c r="H104" s="80">
        <f t="shared" si="20"/>
        <v>1</v>
      </c>
      <c r="I104" s="82">
        <f t="shared" si="24"/>
        <v>0</v>
      </c>
      <c r="K104" s="77">
        <v>0</v>
      </c>
      <c r="L104" s="80">
        <f t="shared" si="23"/>
        <v>1</v>
      </c>
      <c r="M104" s="80">
        <f t="shared" si="23"/>
        <v>1</v>
      </c>
      <c r="N104" s="82">
        <f t="shared" si="25"/>
        <v>0</v>
      </c>
    </row>
    <row r="105" spans="1:14">
      <c r="A105" s="30">
        <f t="shared" si="21"/>
        <v>91</v>
      </c>
      <c r="B105" s="76">
        <v>39702</v>
      </c>
      <c r="C105" s="41" t="s">
        <v>167</v>
      </c>
      <c r="D105" s="77">
        <v>0</v>
      </c>
      <c r="E105" s="82">
        <v>0</v>
      </c>
      <c r="F105" s="82">
        <f t="shared" si="22"/>
        <v>0</v>
      </c>
      <c r="G105" s="80">
        <f t="shared" si="20"/>
        <v>1</v>
      </c>
      <c r="H105" s="80">
        <f t="shared" si="20"/>
        <v>1</v>
      </c>
      <c r="I105" s="82">
        <f t="shared" si="24"/>
        <v>0</v>
      </c>
      <c r="K105" s="77">
        <v>0</v>
      </c>
      <c r="L105" s="80">
        <f t="shared" si="23"/>
        <v>1</v>
      </c>
      <c r="M105" s="80">
        <f t="shared" si="23"/>
        <v>1</v>
      </c>
      <c r="N105" s="82">
        <f t="shared" si="25"/>
        <v>0</v>
      </c>
    </row>
    <row r="106" spans="1:14">
      <c r="A106" s="30">
        <f t="shared" si="21"/>
        <v>92</v>
      </c>
      <c r="B106" s="76">
        <v>39705</v>
      </c>
      <c r="C106" s="29" t="s">
        <v>168</v>
      </c>
      <c r="D106" s="77">
        <v>0</v>
      </c>
      <c r="E106" s="82">
        <v>0</v>
      </c>
      <c r="F106" s="82">
        <f t="shared" si="22"/>
        <v>0</v>
      </c>
      <c r="G106" s="80">
        <f t="shared" si="20"/>
        <v>1</v>
      </c>
      <c r="H106" s="80">
        <f t="shared" si="20"/>
        <v>1</v>
      </c>
      <c r="I106" s="82">
        <f t="shared" si="24"/>
        <v>0</v>
      </c>
      <c r="K106" s="77">
        <v>0</v>
      </c>
      <c r="L106" s="80">
        <f t="shared" si="23"/>
        <v>1</v>
      </c>
      <c r="M106" s="80">
        <f t="shared" si="23"/>
        <v>1</v>
      </c>
      <c r="N106" s="82">
        <f t="shared" si="25"/>
        <v>0</v>
      </c>
    </row>
    <row r="107" spans="1:14">
      <c r="A107" s="30">
        <f t="shared" si="21"/>
        <v>93</v>
      </c>
      <c r="B107" s="76">
        <v>39800</v>
      </c>
      <c r="C107" s="29" t="s">
        <v>169</v>
      </c>
      <c r="D107" s="77">
        <v>3891771.09</v>
      </c>
      <c r="E107" s="82">
        <v>0</v>
      </c>
      <c r="F107" s="82">
        <f t="shared" si="22"/>
        <v>3891771.09</v>
      </c>
      <c r="G107" s="80">
        <f t="shared" si="20"/>
        <v>1</v>
      </c>
      <c r="H107" s="80">
        <f t="shared" si="20"/>
        <v>1</v>
      </c>
      <c r="I107" s="82">
        <f t="shared" si="24"/>
        <v>3891771.09</v>
      </c>
      <c r="K107" s="77">
        <v>3892193.5846153852</v>
      </c>
      <c r="L107" s="80">
        <f t="shared" si="23"/>
        <v>1</v>
      </c>
      <c r="M107" s="80">
        <f t="shared" si="23"/>
        <v>1</v>
      </c>
      <c r="N107" s="82">
        <f t="shared" si="25"/>
        <v>3892193.5846153852</v>
      </c>
    </row>
    <row r="108" spans="1:14">
      <c r="A108" s="30">
        <f t="shared" si="21"/>
        <v>94</v>
      </c>
      <c r="B108" s="76">
        <v>39901</v>
      </c>
      <c r="C108" s="41" t="s">
        <v>170</v>
      </c>
      <c r="D108" s="77">
        <v>14389.76</v>
      </c>
      <c r="E108" s="82">
        <v>0</v>
      </c>
      <c r="F108" s="82">
        <f t="shared" si="22"/>
        <v>14389.76</v>
      </c>
      <c r="G108" s="80">
        <f t="shared" si="20"/>
        <v>1</v>
      </c>
      <c r="H108" s="80">
        <f t="shared" si="20"/>
        <v>1</v>
      </c>
      <c r="I108" s="82">
        <f t="shared" si="24"/>
        <v>14389.76</v>
      </c>
      <c r="K108" s="77">
        <v>14389.76</v>
      </c>
      <c r="L108" s="80">
        <f t="shared" si="23"/>
        <v>1</v>
      </c>
      <c r="M108" s="80">
        <f t="shared" si="23"/>
        <v>1</v>
      </c>
      <c r="N108" s="82">
        <f t="shared" si="25"/>
        <v>14389.76</v>
      </c>
    </row>
    <row r="109" spans="1:14">
      <c r="A109" s="30">
        <f t="shared" si="21"/>
        <v>95</v>
      </c>
      <c r="B109" s="76">
        <v>39902</v>
      </c>
      <c r="C109" s="41" t="s">
        <v>171</v>
      </c>
      <c r="D109" s="77">
        <v>0</v>
      </c>
      <c r="E109" s="82">
        <v>0</v>
      </c>
      <c r="F109" s="82">
        <f t="shared" si="22"/>
        <v>0</v>
      </c>
      <c r="G109" s="80">
        <f t="shared" si="20"/>
        <v>1</v>
      </c>
      <c r="H109" s="80">
        <f t="shared" si="20"/>
        <v>1</v>
      </c>
      <c r="I109" s="82">
        <f t="shared" si="24"/>
        <v>0</v>
      </c>
      <c r="K109" s="77">
        <v>0</v>
      </c>
      <c r="L109" s="80">
        <f t="shared" si="23"/>
        <v>1</v>
      </c>
      <c r="M109" s="80">
        <f t="shared" si="23"/>
        <v>1</v>
      </c>
      <c r="N109" s="82">
        <f t="shared" si="25"/>
        <v>0</v>
      </c>
    </row>
    <row r="110" spans="1:14">
      <c r="A110" s="30">
        <f t="shared" si="21"/>
        <v>96</v>
      </c>
      <c r="B110" s="76">
        <v>39903</v>
      </c>
      <c r="C110" s="29" t="s">
        <v>172</v>
      </c>
      <c r="D110" s="77">
        <v>134598.85999999999</v>
      </c>
      <c r="E110" s="82">
        <v>0</v>
      </c>
      <c r="F110" s="82">
        <f t="shared" si="22"/>
        <v>134598.85999999999</v>
      </c>
      <c r="G110" s="80">
        <f t="shared" si="20"/>
        <v>1</v>
      </c>
      <c r="H110" s="80">
        <f t="shared" si="20"/>
        <v>1</v>
      </c>
      <c r="I110" s="82">
        <f t="shared" si="24"/>
        <v>134598.85999999999</v>
      </c>
      <c r="K110" s="77">
        <v>134598.85999999993</v>
      </c>
      <c r="L110" s="80">
        <f t="shared" si="23"/>
        <v>1</v>
      </c>
      <c r="M110" s="80">
        <f t="shared" si="23"/>
        <v>1</v>
      </c>
      <c r="N110" s="82">
        <f t="shared" si="25"/>
        <v>134598.85999999993</v>
      </c>
    </row>
    <row r="111" spans="1:14">
      <c r="A111" s="30">
        <f t="shared" si="21"/>
        <v>97</v>
      </c>
      <c r="B111" s="76">
        <v>39906</v>
      </c>
      <c r="C111" s="29" t="s">
        <v>173</v>
      </c>
      <c r="D111" s="77">
        <v>730408.60199520155</v>
      </c>
      <c r="E111" s="82">
        <v>0</v>
      </c>
      <c r="F111" s="82">
        <f t="shared" si="22"/>
        <v>730408.60199520155</v>
      </c>
      <c r="G111" s="80">
        <f t="shared" si="20"/>
        <v>1</v>
      </c>
      <c r="H111" s="80">
        <f t="shared" si="20"/>
        <v>1</v>
      </c>
      <c r="I111" s="82">
        <f t="shared" si="24"/>
        <v>730408.60199520155</v>
      </c>
      <c r="K111" s="77">
        <v>916125.85007187864</v>
      </c>
      <c r="L111" s="80">
        <f t="shared" si="23"/>
        <v>1</v>
      </c>
      <c r="M111" s="80">
        <f t="shared" si="23"/>
        <v>1</v>
      </c>
      <c r="N111" s="82">
        <f t="shared" si="25"/>
        <v>916125.85007187864</v>
      </c>
    </row>
    <row r="112" spans="1:14">
      <c r="A112" s="30">
        <f t="shared" si="21"/>
        <v>98</v>
      </c>
      <c r="B112" s="76">
        <v>39907</v>
      </c>
      <c r="C112" s="29" t="s">
        <v>174</v>
      </c>
      <c r="D112" s="77">
        <v>0</v>
      </c>
      <c r="E112" s="82">
        <v>0</v>
      </c>
      <c r="F112" s="82">
        <f t="shared" si="22"/>
        <v>0</v>
      </c>
      <c r="G112" s="80">
        <f t="shared" si="20"/>
        <v>1</v>
      </c>
      <c r="H112" s="80">
        <f t="shared" si="20"/>
        <v>1</v>
      </c>
      <c r="I112" s="82">
        <f t="shared" si="24"/>
        <v>0</v>
      </c>
      <c r="K112" s="77">
        <v>0</v>
      </c>
      <c r="L112" s="80">
        <f t="shared" si="23"/>
        <v>1</v>
      </c>
      <c r="M112" s="80">
        <f t="shared" si="23"/>
        <v>1</v>
      </c>
      <c r="N112" s="82">
        <f t="shared" si="25"/>
        <v>0</v>
      </c>
    </row>
    <row r="113" spans="1:18">
      <c r="A113" s="30">
        <f t="shared" si="21"/>
        <v>99</v>
      </c>
      <c r="B113" s="76">
        <v>39908</v>
      </c>
      <c r="C113" s="29" t="s">
        <v>175</v>
      </c>
      <c r="D113" s="77">
        <v>123514.83</v>
      </c>
      <c r="E113" s="82">
        <v>0</v>
      </c>
      <c r="F113" s="82">
        <f t="shared" si="22"/>
        <v>123514.83</v>
      </c>
      <c r="G113" s="80">
        <f t="shared" si="20"/>
        <v>1</v>
      </c>
      <c r="H113" s="80">
        <f t="shared" si="20"/>
        <v>1</v>
      </c>
      <c r="I113" s="82">
        <f t="shared" si="24"/>
        <v>123514.83</v>
      </c>
      <c r="K113" s="77">
        <v>123514.83000000002</v>
      </c>
      <c r="L113" s="80">
        <f t="shared" si="23"/>
        <v>1</v>
      </c>
      <c r="M113" s="80">
        <f t="shared" si="23"/>
        <v>1</v>
      </c>
      <c r="N113" s="82">
        <f t="shared" si="25"/>
        <v>123514.83000000002</v>
      </c>
    </row>
    <row r="114" spans="1:18">
      <c r="A114" s="30">
        <f t="shared" si="21"/>
        <v>100</v>
      </c>
      <c r="B114" s="83"/>
      <c r="C114" s="29"/>
      <c r="D114" s="84"/>
      <c r="E114" s="84"/>
      <c r="F114" s="84"/>
      <c r="I114" s="84"/>
      <c r="K114" s="88"/>
      <c r="N114" s="84"/>
    </row>
    <row r="115" spans="1:18">
      <c r="A115" s="30">
        <f t="shared" si="21"/>
        <v>101</v>
      </c>
      <c r="B115" s="83"/>
      <c r="C115" s="29" t="s">
        <v>176</v>
      </c>
      <c r="D115" s="79">
        <f>SUM(D89:D114)</f>
        <v>22068810.807055686</v>
      </c>
      <c r="E115" s="79">
        <f>SUM(E89:E114)</f>
        <v>0</v>
      </c>
      <c r="F115" s="79">
        <f>SUM(F89:F114)</f>
        <v>22068810.807055686</v>
      </c>
      <c r="G115" s="80"/>
      <c r="H115" s="80"/>
      <c r="I115" s="79">
        <f>SUM(I89:I114)</f>
        <v>22068810.807055686</v>
      </c>
      <c r="K115" s="79">
        <f>SUM(K89:K114)</f>
        <v>21810595.075355504</v>
      </c>
      <c r="N115" s="79">
        <f>SUM(N89:N114)</f>
        <v>21810595.075355504</v>
      </c>
    </row>
    <row r="116" spans="1:18">
      <c r="A116" s="30">
        <f t="shared" si="21"/>
        <v>102</v>
      </c>
      <c r="B116" s="83"/>
      <c r="C116" s="29"/>
      <c r="K116" s="79"/>
    </row>
    <row r="117" spans="1:18" ht="15.75" thickBot="1">
      <c r="A117" s="30">
        <f t="shared" si="21"/>
        <v>103</v>
      </c>
      <c r="B117" s="83"/>
      <c r="C117" s="29" t="s">
        <v>177</v>
      </c>
      <c r="D117" s="89">
        <f>D19+D26+D47+D60+D86+D115</f>
        <v>651860851.25609291</v>
      </c>
      <c r="E117" s="89">
        <f>E19+E26+E47+E60+E86+E115</f>
        <v>0</v>
      </c>
      <c r="F117" s="89">
        <f>F19+F26+F47+F60+F86+F115</f>
        <v>651860851.25609291</v>
      </c>
      <c r="I117" s="89">
        <f>I19+I26+I47+I60+I86+I115</f>
        <v>651860851.25609291</v>
      </c>
      <c r="K117" s="89">
        <f>K19+K26+K47+K60+K86+K115</f>
        <v>613363951.63560748</v>
      </c>
      <c r="N117" s="89">
        <f>N19+N26+N47+N60+N86+N115</f>
        <v>613363951.63560748</v>
      </c>
    </row>
    <row r="118" spans="1:18" ht="15.75" thickTop="1">
      <c r="A118" s="30">
        <f t="shared" si="21"/>
        <v>104</v>
      </c>
      <c r="B118" s="83"/>
      <c r="C118" s="29"/>
      <c r="K118" s="79"/>
    </row>
    <row r="119" spans="1:18">
      <c r="A119" s="30">
        <f t="shared" si="21"/>
        <v>105</v>
      </c>
      <c r="B119" s="83"/>
      <c r="C119" s="4" t="s">
        <v>178</v>
      </c>
      <c r="D119" s="77">
        <v>38154808.559999995</v>
      </c>
      <c r="E119" s="77">
        <v>0</v>
      </c>
      <c r="F119" s="77">
        <f>D119+E119</f>
        <v>38154808.559999995</v>
      </c>
      <c r="G119" s="90">
        <f>$G$16</f>
        <v>1</v>
      </c>
      <c r="H119" s="90">
        <f>$G$16</f>
        <v>1</v>
      </c>
      <c r="I119" s="77">
        <f>F119*G119*H119</f>
        <v>38154808.559999995</v>
      </c>
      <c r="K119" s="77">
        <v>35310857.029230766</v>
      </c>
      <c r="L119" s="80">
        <f>$G$16</f>
        <v>1</v>
      </c>
      <c r="M119" s="80">
        <f>$G$16</f>
        <v>1</v>
      </c>
      <c r="N119" s="77">
        <f>K119*L119*M119</f>
        <v>35310857.029230766</v>
      </c>
      <c r="R119" s="91"/>
    </row>
    <row r="120" spans="1:18">
      <c r="A120" s="30">
        <f t="shared" si="21"/>
        <v>106</v>
      </c>
      <c r="B120" s="83"/>
      <c r="K120" s="79"/>
    </row>
    <row r="121" spans="1:18" ht="15.75">
      <c r="A121" s="30">
        <f t="shared" si="21"/>
        <v>107</v>
      </c>
      <c r="B121" s="92" t="s">
        <v>179</v>
      </c>
      <c r="K121" s="79"/>
    </row>
    <row r="122" spans="1:18">
      <c r="A122" s="30">
        <f t="shared" si="21"/>
        <v>108</v>
      </c>
      <c r="B122" s="83"/>
      <c r="K122" s="79"/>
    </row>
    <row r="123" spans="1:18">
      <c r="A123" s="30">
        <f t="shared" si="21"/>
        <v>109</v>
      </c>
      <c r="B123" s="83"/>
      <c r="C123" s="75" t="s">
        <v>101</v>
      </c>
      <c r="K123" s="79"/>
    </row>
    <row r="124" spans="1:18">
      <c r="A124" s="30">
        <f t="shared" si="21"/>
        <v>110</v>
      </c>
      <c r="B124" s="93">
        <v>30100</v>
      </c>
      <c r="C124" s="29" t="s">
        <v>102</v>
      </c>
      <c r="D124" s="77">
        <v>185309.27</v>
      </c>
      <c r="E124" s="79">
        <v>0</v>
      </c>
      <c r="F124" s="79">
        <f>D124+E124</f>
        <v>185309.27</v>
      </c>
      <c r="G124" s="80">
        <f>$G$16</f>
        <v>1</v>
      </c>
      <c r="H124" s="94">
        <v>0.49780000000000002</v>
      </c>
      <c r="I124" s="79">
        <f>F124*G124*H124</f>
        <v>92246.954605999999</v>
      </c>
      <c r="K124" s="77">
        <v>185309.27</v>
      </c>
      <c r="L124" s="80">
        <f t="shared" ref="L124:M125" si="26">G124</f>
        <v>1</v>
      </c>
      <c r="M124" s="94">
        <f t="shared" si="26"/>
        <v>0.49780000000000002</v>
      </c>
      <c r="N124" s="82">
        <f t="shared" ref="N124:N125" si="27">K124*L124*M124</f>
        <v>92246.954605999999</v>
      </c>
      <c r="R124" s="91"/>
    </row>
    <row r="125" spans="1:18">
      <c r="A125" s="30">
        <f t="shared" si="21"/>
        <v>111</v>
      </c>
      <c r="B125" s="93">
        <v>30300</v>
      </c>
      <c r="C125" s="29" t="s">
        <v>180</v>
      </c>
      <c r="D125" s="77">
        <v>1109551.68</v>
      </c>
      <c r="E125" s="86">
        <v>0</v>
      </c>
      <c r="F125" s="86">
        <f>D125+E125</f>
        <v>1109551.68</v>
      </c>
      <c r="G125" s="80">
        <f>$G$16</f>
        <v>1</v>
      </c>
      <c r="H125" s="94">
        <f>$H$124</f>
        <v>0.49780000000000002</v>
      </c>
      <c r="I125" s="87">
        <f>F125*G125*H125</f>
        <v>552334.82630399999</v>
      </c>
      <c r="K125" s="77">
        <v>1109551.68</v>
      </c>
      <c r="L125" s="80">
        <f t="shared" si="26"/>
        <v>1</v>
      </c>
      <c r="M125" s="94">
        <f t="shared" si="26"/>
        <v>0.49780000000000002</v>
      </c>
      <c r="N125" s="82">
        <f t="shared" si="27"/>
        <v>552334.82630399999</v>
      </c>
      <c r="R125" s="91"/>
    </row>
    <row r="126" spans="1:18">
      <c r="A126" s="30">
        <f t="shared" si="21"/>
        <v>112</v>
      </c>
      <c r="B126" s="83"/>
      <c r="C126" s="29"/>
      <c r="D126" s="84"/>
      <c r="E126" s="84"/>
      <c r="F126" s="84"/>
      <c r="I126" s="84"/>
      <c r="K126" s="88"/>
      <c r="N126" s="84"/>
    </row>
    <row r="127" spans="1:18">
      <c r="A127" s="30">
        <f t="shared" si="21"/>
        <v>113</v>
      </c>
      <c r="B127" s="83"/>
      <c r="C127" s="29" t="s">
        <v>104</v>
      </c>
      <c r="D127" s="79">
        <f>SUM(D124:D126)</f>
        <v>1294860.95</v>
      </c>
      <c r="E127" s="79">
        <f>SUM(E124:E126)</f>
        <v>0</v>
      </c>
      <c r="F127" s="79">
        <f>SUM(F124:F126)</f>
        <v>1294860.95</v>
      </c>
      <c r="G127" s="80"/>
      <c r="H127" s="80"/>
      <c r="I127" s="79">
        <f>SUM(I124:I126)</f>
        <v>644581.78090999997</v>
      </c>
      <c r="K127" s="79">
        <f>SUM(K124:K126)</f>
        <v>1294860.95</v>
      </c>
      <c r="N127" s="79">
        <f>SUM(N124:N126)</f>
        <v>644581.78090999997</v>
      </c>
    </row>
    <row r="128" spans="1:18">
      <c r="A128" s="30">
        <f t="shared" si="21"/>
        <v>114</v>
      </c>
      <c r="B128" s="83"/>
      <c r="K128" s="79"/>
    </row>
    <row r="129" spans="1:14">
      <c r="A129" s="30">
        <f t="shared" si="21"/>
        <v>115</v>
      </c>
      <c r="B129" s="83"/>
      <c r="C129" s="75" t="s">
        <v>136</v>
      </c>
      <c r="K129" s="79"/>
    </row>
    <row r="130" spans="1:14">
      <c r="A130" s="30">
        <f t="shared" si="21"/>
        <v>116</v>
      </c>
      <c r="B130" s="93">
        <v>37400</v>
      </c>
      <c r="C130" s="29" t="s">
        <v>137</v>
      </c>
      <c r="D130" s="79">
        <v>0</v>
      </c>
      <c r="E130" s="79">
        <v>0</v>
      </c>
      <c r="F130" s="79">
        <f>D130+E130</f>
        <v>0</v>
      </c>
      <c r="G130" s="80">
        <f>$G$16</f>
        <v>1</v>
      </c>
      <c r="H130" s="94">
        <f>$H$124</f>
        <v>0.49780000000000002</v>
      </c>
      <c r="I130" s="79">
        <f>F130*G130*H130</f>
        <v>0</v>
      </c>
      <c r="K130" s="79">
        <v>0</v>
      </c>
      <c r="L130" s="80">
        <f>G130</f>
        <v>1</v>
      </c>
      <c r="M130" s="94">
        <f>H130</f>
        <v>0.49780000000000002</v>
      </c>
      <c r="N130" s="79">
        <f>K130*L130*M130</f>
        <v>0</v>
      </c>
    </row>
    <row r="131" spans="1:14">
      <c r="A131" s="30">
        <f t="shared" si="21"/>
        <v>117</v>
      </c>
      <c r="B131" s="93">
        <v>35010</v>
      </c>
      <c r="C131" s="29" t="s">
        <v>111</v>
      </c>
      <c r="D131" s="82">
        <v>0</v>
      </c>
      <c r="E131" s="82">
        <v>0</v>
      </c>
      <c r="F131" s="82">
        <f>D131+E131</f>
        <v>0</v>
      </c>
      <c r="G131" s="80">
        <f>$G$16</f>
        <v>1</v>
      </c>
      <c r="H131" s="94">
        <f>$H$124</f>
        <v>0.49780000000000002</v>
      </c>
      <c r="I131" s="82">
        <f>F131*G131*H131</f>
        <v>0</v>
      </c>
      <c r="K131" s="82">
        <v>0</v>
      </c>
      <c r="L131" s="80">
        <f t="shared" ref="L131:M150" si="28">G131</f>
        <v>1</v>
      </c>
      <c r="M131" s="94">
        <f t="shared" si="28"/>
        <v>0.49780000000000002</v>
      </c>
      <c r="N131" s="82">
        <f t="shared" ref="N131:N150" si="29">K131*L131*M131</f>
        <v>0</v>
      </c>
    </row>
    <row r="132" spans="1:14">
      <c r="A132" s="30">
        <f t="shared" si="21"/>
        <v>118</v>
      </c>
      <c r="B132" s="93">
        <v>37402</v>
      </c>
      <c r="C132" s="29" t="s">
        <v>138</v>
      </c>
      <c r="D132" s="82">
        <v>0</v>
      </c>
      <c r="E132" s="82">
        <v>0</v>
      </c>
      <c r="F132" s="82">
        <f t="shared" ref="F132:F150" si="30">D132+E132</f>
        <v>0</v>
      </c>
      <c r="G132" s="80">
        <f t="shared" ref="G132:G150" si="31">$G$16</f>
        <v>1</v>
      </c>
      <c r="H132" s="94">
        <f t="shared" ref="H132:H150" si="32">$H$124</f>
        <v>0.49780000000000002</v>
      </c>
      <c r="I132" s="82">
        <f t="shared" ref="I132:I150" si="33">F132*G132*H132</f>
        <v>0</v>
      </c>
      <c r="K132" s="82">
        <v>0</v>
      </c>
      <c r="L132" s="80">
        <f t="shared" si="28"/>
        <v>1</v>
      </c>
      <c r="M132" s="94">
        <f t="shared" si="28"/>
        <v>0.49780000000000002</v>
      </c>
      <c r="N132" s="82">
        <f t="shared" si="29"/>
        <v>0</v>
      </c>
    </row>
    <row r="133" spans="1:14">
      <c r="A133" s="30">
        <f t="shared" si="21"/>
        <v>119</v>
      </c>
      <c r="B133" s="93">
        <v>37403</v>
      </c>
      <c r="C133" s="29" t="s">
        <v>139</v>
      </c>
      <c r="D133" s="82">
        <v>0</v>
      </c>
      <c r="E133" s="82">
        <v>0</v>
      </c>
      <c r="F133" s="82">
        <f t="shared" si="30"/>
        <v>0</v>
      </c>
      <c r="G133" s="80">
        <f t="shared" si="31"/>
        <v>1</v>
      </c>
      <c r="H133" s="94">
        <f t="shared" si="32"/>
        <v>0.49780000000000002</v>
      </c>
      <c r="I133" s="82">
        <f t="shared" si="33"/>
        <v>0</v>
      </c>
      <c r="K133" s="82">
        <v>0</v>
      </c>
      <c r="L133" s="80">
        <f t="shared" si="28"/>
        <v>1</v>
      </c>
      <c r="M133" s="94">
        <f t="shared" si="28"/>
        <v>0.49780000000000002</v>
      </c>
      <c r="N133" s="82">
        <f t="shared" si="29"/>
        <v>0</v>
      </c>
    </row>
    <row r="134" spans="1:14">
      <c r="A134" s="30">
        <f t="shared" si="21"/>
        <v>120</v>
      </c>
      <c r="B134" s="93">
        <v>36602</v>
      </c>
      <c r="C134" s="29" t="s">
        <v>129</v>
      </c>
      <c r="D134" s="82">
        <v>0</v>
      </c>
      <c r="E134" s="82">
        <v>0</v>
      </c>
      <c r="F134" s="82">
        <f t="shared" si="30"/>
        <v>0</v>
      </c>
      <c r="G134" s="80">
        <f t="shared" si="31"/>
        <v>1</v>
      </c>
      <c r="H134" s="94">
        <f t="shared" si="32"/>
        <v>0.49780000000000002</v>
      </c>
      <c r="I134" s="82">
        <f t="shared" si="33"/>
        <v>0</v>
      </c>
      <c r="K134" s="82">
        <v>0</v>
      </c>
      <c r="L134" s="80">
        <f t="shared" si="28"/>
        <v>1</v>
      </c>
      <c r="M134" s="94">
        <f t="shared" si="28"/>
        <v>0.49780000000000002</v>
      </c>
      <c r="N134" s="82">
        <f t="shared" si="29"/>
        <v>0</v>
      </c>
    </row>
    <row r="135" spans="1:14">
      <c r="A135" s="30">
        <f t="shared" si="21"/>
        <v>121</v>
      </c>
      <c r="B135" s="93">
        <v>37402</v>
      </c>
      <c r="C135" s="29" t="s">
        <v>138</v>
      </c>
      <c r="D135" s="82">
        <v>0</v>
      </c>
      <c r="E135" s="82">
        <v>0</v>
      </c>
      <c r="F135" s="82">
        <f>D135+E135</f>
        <v>0</v>
      </c>
      <c r="G135" s="80">
        <f t="shared" si="31"/>
        <v>1</v>
      </c>
      <c r="H135" s="94">
        <f t="shared" si="32"/>
        <v>0.49780000000000002</v>
      </c>
      <c r="I135" s="82">
        <f>F135*G135*H135</f>
        <v>0</v>
      </c>
      <c r="K135" s="82">
        <v>0</v>
      </c>
      <c r="L135" s="80">
        <f>G135</f>
        <v>1</v>
      </c>
      <c r="M135" s="94">
        <f>H135</f>
        <v>0.49780000000000002</v>
      </c>
      <c r="N135" s="82">
        <f>K135*L135*M135</f>
        <v>0</v>
      </c>
    </row>
    <row r="136" spans="1:14">
      <c r="A136" s="30">
        <f t="shared" si="21"/>
        <v>122</v>
      </c>
      <c r="B136" s="93">
        <v>37501</v>
      </c>
      <c r="C136" s="29" t="s">
        <v>140</v>
      </c>
      <c r="D136" s="82">
        <v>0</v>
      </c>
      <c r="E136" s="82">
        <v>0</v>
      </c>
      <c r="F136" s="82">
        <f t="shared" si="30"/>
        <v>0</v>
      </c>
      <c r="G136" s="80">
        <f t="shared" si="31"/>
        <v>1</v>
      </c>
      <c r="H136" s="94">
        <f t="shared" si="32"/>
        <v>0.49780000000000002</v>
      </c>
      <c r="I136" s="82">
        <f t="shared" si="33"/>
        <v>0</v>
      </c>
      <c r="K136" s="82">
        <v>0</v>
      </c>
      <c r="L136" s="80">
        <f t="shared" si="28"/>
        <v>1</v>
      </c>
      <c r="M136" s="94">
        <f t="shared" si="28"/>
        <v>0.49780000000000002</v>
      </c>
      <c r="N136" s="82">
        <f t="shared" si="29"/>
        <v>0</v>
      </c>
    </row>
    <row r="137" spans="1:14">
      <c r="A137" s="30">
        <f t="shared" si="21"/>
        <v>123</v>
      </c>
      <c r="B137" s="93">
        <v>37503</v>
      </c>
      <c r="C137" s="29" t="s">
        <v>141</v>
      </c>
      <c r="D137" s="82">
        <v>0</v>
      </c>
      <c r="E137" s="82">
        <v>0</v>
      </c>
      <c r="F137" s="82">
        <f t="shared" si="30"/>
        <v>0</v>
      </c>
      <c r="G137" s="80">
        <f t="shared" si="31"/>
        <v>1</v>
      </c>
      <c r="H137" s="94">
        <f t="shared" si="32"/>
        <v>0.49780000000000002</v>
      </c>
      <c r="I137" s="82">
        <f t="shared" si="33"/>
        <v>0</v>
      </c>
      <c r="K137" s="82">
        <v>0</v>
      </c>
      <c r="L137" s="80">
        <f t="shared" si="28"/>
        <v>1</v>
      </c>
      <c r="M137" s="94">
        <f t="shared" si="28"/>
        <v>0.49780000000000002</v>
      </c>
      <c r="N137" s="82">
        <f t="shared" si="29"/>
        <v>0</v>
      </c>
    </row>
    <row r="138" spans="1:14">
      <c r="A138" s="30">
        <f t="shared" si="21"/>
        <v>124</v>
      </c>
      <c r="B138" s="93">
        <v>36700</v>
      </c>
      <c r="C138" s="29" t="s">
        <v>131</v>
      </c>
      <c r="D138" s="82">
        <v>0</v>
      </c>
      <c r="E138" s="82">
        <v>0</v>
      </c>
      <c r="F138" s="82">
        <f t="shared" si="30"/>
        <v>0</v>
      </c>
      <c r="G138" s="80">
        <f t="shared" si="31"/>
        <v>1</v>
      </c>
      <c r="H138" s="94">
        <f t="shared" si="32"/>
        <v>0.49780000000000002</v>
      </c>
      <c r="I138" s="82">
        <f t="shared" si="33"/>
        <v>0</v>
      </c>
      <c r="K138" s="82">
        <v>0</v>
      </c>
      <c r="L138" s="80">
        <f t="shared" si="28"/>
        <v>1</v>
      </c>
      <c r="M138" s="94">
        <f t="shared" si="28"/>
        <v>0.49780000000000002</v>
      </c>
      <c r="N138" s="82">
        <f t="shared" si="29"/>
        <v>0</v>
      </c>
    </row>
    <row r="139" spans="1:14">
      <c r="A139" s="30">
        <f t="shared" si="21"/>
        <v>125</v>
      </c>
      <c r="B139" s="93">
        <v>36701</v>
      </c>
      <c r="C139" s="29" t="s">
        <v>132</v>
      </c>
      <c r="D139" s="82">
        <v>0</v>
      </c>
      <c r="E139" s="82">
        <v>0</v>
      </c>
      <c r="F139" s="82">
        <f t="shared" si="30"/>
        <v>0</v>
      </c>
      <c r="G139" s="80">
        <f t="shared" si="31"/>
        <v>1</v>
      </c>
      <c r="H139" s="94">
        <f t="shared" si="32"/>
        <v>0.49780000000000002</v>
      </c>
      <c r="I139" s="82">
        <f t="shared" si="33"/>
        <v>0</v>
      </c>
      <c r="K139" s="82">
        <v>0</v>
      </c>
      <c r="L139" s="80">
        <f t="shared" si="28"/>
        <v>1</v>
      </c>
      <c r="M139" s="94">
        <f t="shared" si="28"/>
        <v>0.49780000000000002</v>
      </c>
      <c r="N139" s="82">
        <f t="shared" si="29"/>
        <v>0</v>
      </c>
    </row>
    <row r="140" spans="1:14">
      <c r="A140" s="30">
        <f t="shared" si="21"/>
        <v>126</v>
      </c>
      <c r="B140" s="93">
        <v>37602</v>
      </c>
      <c r="C140" s="29" t="s">
        <v>142</v>
      </c>
      <c r="D140" s="82">
        <v>0</v>
      </c>
      <c r="E140" s="82">
        <v>0</v>
      </c>
      <c r="F140" s="82">
        <f t="shared" si="30"/>
        <v>0</v>
      </c>
      <c r="G140" s="80">
        <f t="shared" si="31"/>
        <v>1</v>
      </c>
      <c r="H140" s="94">
        <f t="shared" si="32"/>
        <v>0.49780000000000002</v>
      </c>
      <c r="I140" s="82">
        <f t="shared" si="33"/>
        <v>0</v>
      </c>
      <c r="K140" s="82">
        <v>0</v>
      </c>
      <c r="L140" s="80">
        <f t="shared" si="28"/>
        <v>1</v>
      </c>
      <c r="M140" s="94">
        <f t="shared" si="28"/>
        <v>0.49780000000000002</v>
      </c>
      <c r="N140" s="82">
        <f t="shared" si="29"/>
        <v>0</v>
      </c>
    </row>
    <row r="141" spans="1:14">
      <c r="A141" s="30">
        <f t="shared" si="21"/>
        <v>127</v>
      </c>
      <c r="B141" s="93">
        <v>37800</v>
      </c>
      <c r="C141" s="29" t="s">
        <v>144</v>
      </c>
      <c r="D141" s="82">
        <v>0</v>
      </c>
      <c r="E141" s="82">
        <v>0</v>
      </c>
      <c r="F141" s="82">
        <f t="shared" si="30"/>
        <v>0</v>
      </c>
      <c r="G141" s="80">
        <f t="shared" si="31"/>
        <v>1</v>
      </c>
      <c r="H141" s="94">
        <f t="shared" si="32"/>
        <v>0.49780000000000002</v>
      </c>
      <c r="I141" s="82">
        <f t="shared" si="33"/>
        <v>0</v>
      </c>
      <c r="K141" s="82">
        <v>0</v>
      </c>
      <c r="L141" s="80">
        <f t="shared" si="28"/>
        <v>1</v>
      </c>
      <c r="M141" s="94">
        <f t="shared" si="28"/>
        <v>0.49780000000000002</v>
      </c>
      <c r="N141" s="82">
        <f t="shared" si="29"/>
        <v>0</v>
      </c>
    </row>
    <row r="142" spans="1:14">
      <c r="A142" s="30">
        <f t="shared" si="21"/>
        <v>128</v>
      </c>
      <c r="B142" s="93">
        <v>37900</v>
      </c>
      <c r="C142" s="29" t="s">
        <v>145</v>
      </c>
      <c r="D142" s="82">
        <v>0</v>
      </c>
      <c r="E142" s="82">
        <v>0</v>
      </c>
      <c r="F142" s="82">
        <f t="shared" si="30"/>
        <v>0</v>
      </c>
      <c r="G142" s="80">
        <f t="shared" si="31"/>
        <v>1</v>
      </c>
      <c r="H142" s="94">
        <f t="shared" si="32"/>
        <v>0.49780000000000002</v>
      </c>
      <c r="I142" s="82">
        <f t="shared" si="33"/>
        <v>0</v>
      </c>
      <c r="K142" s="82">
        <v>0</v>
      </c>
      <c r="L142" s="80">
        <f t="shared" si="28"/>
        <v>1</v>
      </c>
      <c r="M142" s="94">
        <f t="shared" si="28"/>
        <v>0.49780000000000002</v>
      </c>
      <c r="N142" s="82">
        <f t="shared" si="29"/>
        <v>0</v>
      </c>
    </row>
    <row r="143" spans="1:14">
      <c r="A143" s="30">
        <f t="shared" si="21"/>
        <v>129</v>
      </c>
      <c r="B143" s="93">
        <v>37905</v>
      </c>
      <c r="C143" s="29" t="s">
        <v>146</v>
      </c>
      <c r="D143" s="82">
        <v>0</v>
      </c>
      <c r="E143" s="82">
        <v>0</v>
      </c>
      <c r="F143" s="82">
        <f t="shared" si="30"/>
        <v>0</v>
      </c>
      <c r="G143" s="80">
        <f t="shared" si="31"/>
        <v>1</v>
      </c>
      <c r="H143" s="94">
        <f t="shared" si="32"/>
        <v>0.49780000000000002</v>
      </c>
      <c r="I143" s="82">
        <f t="shared" si="33"/>
        <v>0</v>
      </c>
      <c r="K143" s="82">
        <v>0</v>
      </c>
      <c r="L143" s="80">
        <f t="shared" si="28"/>
        <v>1</v>
      </c>
      <c r="M143" s="94">
        <f t="shared" si="28"/>
        <v>0.49780000000000002</v>
      </c>
      <c r="N143" s="82">
        <f t="shared" si="29"/>
        <v>0</v>
      </c>
    </row>
    <row r="144" spans="1:14">
      <c r="A144" s="30">
        <f t="shared" si="21"/>
        <v>130</v>
      </c>
      <c r="B144" s="93">
        <v>38000</v>
      </c>
      <c r="C144" s="29" t="s">
        <v>147</v>
      </c>
      <c r="D144" s="82">
        <v>0</v>
      </c>
      <c r="E144" s="82">
        <v>0</v>
      </c>
      <c r="F144" s="82">
        <f t="shared" si="30"/>
        <v>0</v>
      </c>
      <c r="G144" s="80">
        <f t="shared" si="31"/>
        <v>1</v>
      </c>
      <c r="H144" s="94">
        <f t="shared" si="32"/>
        <v>0.49780000000000002</v>
      </c>
      <c r="I144" s="82">
        <f t="shared" si="33"/>
        <v>0</v>
      </c>
      <c r="K144" s="82">
        <v>0</v>
      </c>
      <c r="L144" s="80">
        <f t="shared" si="28"/>
        <v>1</v>
      </c>
      <c r="M144" s="94">
        <f t="shared" si="28"/>
        <v>0.49780000000000002</v>
      </c>
      <c r="N144" s="82">
        <f t="shared" si="29"/>
        <v>0</v>
      </c>
    </row>
    <row r="145" spans="1:18">
      <c r="A145" s="30">
        <f t="shared" ref="A145:A208" si="34">A144+1</f>
        <v>131</v>
      </c>
      <c r="B145" s="93">
        <v>38100</v>
      </c>
      <c r="C145" s="29" t="s">
        <v>148</v>
      </c>
      <c r="D145" s="82">
        <v>0</v>
      </c>
      <c r="E145" s="82">
        <v>0</v>
      </c>
      <c r="F145" s="82">
        <f t="shared" si="30"/>
        <v>0</v>
      </c>
      <c r="G145" s="80">
        <f t="shared" si="31"/>
        <v>1</v>
      </c>
      <c r="H145" s="94">
        <f t="shared" si="32"/>
        <v>0.49780000000000002</v>
      </c>
      <c r="I145" s="82">
        <f t="shared" si="33"/>
        <v>0</v>
      </c>
      <c r="K145" s="82">
        <v>0</v>
      </c>
      <c r="L145" s="80">
        <f t="shared" si="28"/>
        <v>1</v>
      </c>
      <c r="M145" s="94">
        <f t="shared" si="28"/>
        <v>0.49780000000000002</v>
      </c>
      <c r="N145" s="82">
        <f t="shared" si="29"/>
        <v>0</v>
      </c>
    </row>
    <row r="146" spans="1:18">
      <c r="A146" s="30">
        <f t="shared" si="34"/>
        <v>132</v>
      </c>
      <c r="B146" s="93">
        <v>38200</v>
      </c>
      <c r="C146" s="29" t="s">
        <v>149</v>
      </c>
      <c r="D146" s="82">
        <v>0</v>
      </c>
      <c r="E146" s="82">
        <v>0</v>
      </c>
      <c r="F146" s="82">
        <f t="shared" si="30"/>
        <v>0</v>
      </c>
      <c r="G146" s="80">
        <f t="shared" si="31"/>
        <v>1</v>
      </c>
      <c r="H146" s="94">
        <f t="shared" si="32"/>
        <v>0.49780000000000002</v>
      </c>
      <c r="I146" s="82">
        <f t="shared" si="33"/>
        <v>0</v>
      </c>
      <c r="K146" s="82">
        <v>0</v>
      </c>
      <c r="L146" s="80">
        <f t="shared" si="28"/>
        <v>1</v>
      </c>
      <c r="M146" s="94">
        <f t="shared" si="28"/>
        <v>0.49780000000000002</v>
      </c>
      <c r="N146" s="82">
        <f t="shared" si="29"/>
        <v>0</v>
      </c>
    </row>
    <row r="147" spans="1:18">
      <c r="A147" s="30">
        <f t="shared" si="34"/>
        <v>133</v>
      </c>
      <c r="B147" s="93">
        <v>38300</v>
      </c>
      <c r="C147" s="29" t="s">
        <v>150</v>
      </c>
      <c r="D147" s="82">
        <v>0</v>
      </c>
      <c r="E147" s="82">
        <v>0</v>
      </c>
      <c r="F147" s="82">
        <f t="shared" si="30"/>
        <v>0</v>
      </c>
      <c r="G147" s="80">
        <f t="shared" si="31"/>
        <v>1</v>
      </c>
      <c r="H147" s="94">
        <f t="shared" si="32"/>
        <v>0.49780000000000002</v>
      </c>
      <c r="I147" s="82">
        <f t="shared" si="33"/>
        <v>0</v>
      </c>
      <c r="K147" s="82">
        <v>0</v>
      </c>
      <c r="L147" s="80">
        <f t="shared" si="28"/>
        <v>1</v>
      </c>
      <c r="M147" s="94">
        <f t="shared" si="28"/>
        <v>0.49780000000000002</v>
      </c>
      <c r="N147" s="82">
        <f t="shared" si="29"/>
        <v>0</v>
      </c>
    </row>
    <row r="148" spans="1:18">
      <c r="A148" s="30">
        <f t="shared" si="34"/>
        <v>134</v>
      </c>
      <c r="B148" s="93">
        <v>38400</v>
      </c>
      <c r="C148" s="29" t="s">
        <v>151</v>
      </c>
      <c r="D148" s="82">
        <v>0</v>
      </c>
      <c r="E148" s="82">
        <v>0</v>
      </c>
      <c r="F148" s="82">
        <f t="shared" si="30"/>
        <v>0</v>
      </c>
      <c r="G148" s="80">
        <f t="shared" si="31"/>
        <v>1</v>
      </c>
      <c r="H148" s="94">
        <f t="shared" si="32"/>
        <v>0.49780000000000002</v>
      </c>
      <c r="I148" s="82">
        <f t="shared" si="33"/>
        <v>0</v>
      </c>
      <c r="K148" s="82">
        <v>0</v>
      </c>
      <c r="L148" s="80">
        <f t="shared" si="28"/>
        <v>1</v>
      </c>
      <c r="M148" s="94">
        <f t="shared" si="28"/>
        <v>0.49780000000000002</v>
      </c>
      <c r="N148" s="82">
        <f t="shared" si="29"/>
        <v>0</v>
      </c>
    </row>
    <row r="149" spans="1:18">
      <c r="A149" s="30">
        <f t="shared" si="34"/>
        <v>135</v>
      </c>
      <c r="B149" s="93">
        <v>38500</v>
      </c>
      <c r="C149" s="29" t="s">
        <v>152</v>
      </c>
      <c r="D149" s="82">
        <v>0</v>
      </c>
      <c r="E149" s="82">
        <v>0</v>
      </c>
      <c r="F149" s="82">
        <f t="shared" si="30"/>
        <v>0</v>
      </c>
      <c r="G149" s="80">
        <f t="shared" si="31"/>
        <v>1</v>
      </c>
      <c r="H149" s="94">
        <f t="shared" si="32"/>
        <v>0.49780000000000002</v>
      </c>
      <c r="I149" s="82">
        <f t="shared" si="33"/>
        <v>0</v>
      </c>
      <c r="K149" s="82">
        <v>0</v>
      </c>
      <c r="L149" s="80">
        <f t="shared" si="28"/>
        <v>1</v>
      </c>
      <c r="M149" s="94">
        <f t="shared" si="28"/>
        <v>0.49780000000000002</v>
      </c>
      <c r="N149" s="82">
        <f t="shared" si="29"/>
        <v>0</v>
      </c>
    </row>
    <row r="150" spans="1:18">
      <c r="A150" s="30">
        <f t="shared" si="34"/>
        <v>136</v>
      </c>
      <c r="B150" s="93">
        <v>38600</v>
      </c>
      <c r="C150" s="29" t="s">
        <v>181</v>
      </c>
      <c r="D150" s="87">
        <v>0</v>
      </c>
      <c r="E150" s="87">
        <v>0</v>
      </c>
      <c r="F150" s="87">
        <f t="shared" si="30"/>
        <v>0</v>
      </c>
      <c r="G150" s="80">
        <f t="shared" si="31"/>
        <v>1</v>
      </c>
      <c r="H150" s="94">
        <f t="shared" si="32"/>
        <v>0.49780000000000002</v>
      </c>
      <c r="I150" s="87">
        <f t="shared" si="33"/>
        <v>0</v>
      </c>
      <c r="K150" s="87">
        <v>0</v>
      </c>
      <c r="L150" s="80">
        <f t="shared" si="28"/>
        <v>1</v>
      </c>
      <c r="M150" s="94">
        <f t="shared" si="28"/>
        <v>0.49780000000000002</v>
      </c>
      <c r="N150" s="87">
        <f t="shared" si="29"/>
        <v>0</v>
      </c>
    </row>
    <row r="151" spans="1:18">
      <c r="A151" s="30">
        <f t="shared" si="34"/>
        <v>137</v>
      </c>
      <c r="B151" s="83"/>
      <c r="C151" s="29"/>
      <c r="M151" s="94"/>
    </row>
    <row r="152" spans="1:18">
      <c r="A152" s="30">
        <f t="shared" si="34"/>
        <v>138</v>
      </c>
      <c r="B152" s="83"/>
      <c r="C152" s="29" t="s">
        <v>153</v>
      </c>
      <c r="D152" s="79">
        <f>SUM(D130:D151)</f>
        <v>0</v>
      </c>
      <c r="E152" s="79">
        <f>SUM(E130:E151)</f>
        <v>0</v>
      </c>
      <c r="F152" s="79">
        <f>SUM(F130:F151)</f>
        <v>0</v>
      </c>
      <c r="I152" s="79">
        <f>SUM(I130:I151)</f>
        <v>0</v>
      </c>
      <c r="K152" s="79">
        <f>SUM(K130:K151)</f>
        <v>0</v>
      </c>
      <c r="M152" s="94"/>
      <c r="N152" s="79">
        <f>SUM(N130:N151)</f>
        <v>0</v>
      </c>
    </row>
    <row r="153" spans="1:18">
      <c r="A153" s="30">
        <f t="shared" si="34"/>
        <v>139</v>
      </c>
      <c r="B153" s="83"/>
      <c r="C153" s="29"/>
      <c r="M153" s="94"/>
    </row>
    <row r="154" spans="1:18">
      <c r="A154" s="30">
        <f t="shared" si="34"/>
        <v>140</v>
      </c>
      <c r="B154" s="83"/>
      <c r="C154" s="75" t="s">
        <v>182</v>
      </c>
      <c r="M154" s="94"/>
    </row>
    <row r="155" spans="1:18">
      <c r="A155" s="30">
        <f t="shared" si="34"/>
        <v>141</v>
      </c>
      <c r="B155" s="93">
        <v>39001</v>
      </c>
      <c r="C155" s="29" t="s">
        <v>183</v>
      </c>
      <c r="D155" s="77">
        <v>179338.52</v>
      </c>
      <c r="E155" s="82">
        <v>0</v>
      </c>
      <c r="F155" s="82">
        <f>D155+E155</f>
        <v>179338.52</v>
      </c>
      <c r="G155" s="80">
        <f>$G$16</f>
        <v>1</v>
      </c>
      <c r="H155" s="94">
        <f>$H$124</f>
        <v>0.49780000000000002</v>
      </c>
      <c r="I155" s="82">
        <f>F155*G155*H155</f>
        <v>89274.715255999996</v>
      </c>
      <c r="K155" s="77">
        <v>179338.52</v>
      </c>
      <c r="L155" s="80">
        <f t="shared" ref="L155:M175" si="35">G155</f>
        <v>1</v>
      </c>
      <c r="M155" s="94">
        <f t="shared" si="35"/>
        <v>0.49780000000000002</v>
      </c>
      <c r="N155" s="82">
        <f t="shared" ref="N155:N175" si="36">K155*L155*M155</f>
        <v>89274.715255999996</v>
      </c>
      <c r="R155" s="91"/>
    </row>
    <row r="156" spans="1:18">
      <c r="A156" s="30">
        <f t="shared" si="34"/>
        <v>142</v>
      </c>
      <c r="B156" s="93">
        <v>39004</v>
      </c>
      <c r="C156" s="29" t="s">
        <v>156</v>
      </c>
      <c r="D156" s="77">
        <v>15383.91</v>
      </c>
      <c r="E156" s="82">
        <v>0</v>
      </c>
      <c r="F156" s="82">
        <f t="shared" ref="F156:F175" si="37">D156+E156</f>
        <v>15383.91</v>
      </c>
      <c r="G156" s="80">
        <f t="shared" ref="G156:G175" si="38">$G$16</f>
        <v>1</v>
      </c>
      <c r="H156" s="94">
        <f t="shared" ref="H156:H175" si="39">$H$124</f>
        <v>0.49780000000000002</v>
      </c>
      <c r="I156" s="82">
        <f t="shared" ref="I156:I175" si="40">F156*G156*H156</f>
        <v>7658.1103979999998</v>
      </c>
      <c r="K156" s="77">
        <v>15383.910000000002</v>
      </c>
      <c r="L156" s="80">
        <f t="shared" si="35"/>
        <v>1</v>
      </c>
      <c r="M156" s="94">
        <f t="shared" si="35"/>
        <v>0.49780000000000002</v>
      </c>
      <c r="N156" s="82">
        <f t="shared" si="36"/>
        <v>7658.1103980000007</v>
      </c>
      <c r="R156" s="91"/>
    </row>
    <row r="157" spans="1:18">
      <c r="A157" s="30">
        <f t="shared" si="34"/>
        <v>143</v>
      </c>
      <c r="B157" s="93">
        <v>39009</v>
      </c>
      <c r="C157" s="29" t="s">
        <v>157</v>
      </c>
      <c r="D157" s="77">
        <v>38834</v>
      </c>
      <c r="E157" s="82">
        <v>0</v>
      </c>
      <c r="F157" s="82">
        <f t="shared" si="37"/>
        <v>38834</v>
      </c>
      <c r="G157" s="80">
        <f t="shared" si="38"/>
        <v>1</v>
      </c>
      <c r="H157" s="94">
        <f t="shared" si="39"/>
        <v>0.49780000000000002</v>
      </c>
      <c r="I157" s="82">
        <f t="shared" si="40"/>
        <v>19331.565200000001</v>
      </c>
      <c r="K157" s="77">
        <v>38834</v>
      </c>
      <c r="L157" s="80">
        <f t="shared" si="35"/>
        <v>1</v>
      </c>
      <c r="M157" s="94">
        <f t="shared" si="35"/>
        <v>0.49780000000000002</v>
      </c>
      <c r="N157" s="82">
        <f t="shared" si="36"/>
        <v>19331.565200000001</v>
      </c>
      <c r="R157" s="91"/>
    </row>
    <row r="158" spans="1:18">
      <c r="A158" s="30">
        <f t="shared" si="34"/>
        <v>144</v>
      </c>
      <c r="B158" s="93">
        <v>39100</v>
      </c>
      <c r="C158" s="29" t="s">
        <v>158</v>
      </c>
      <c r="D158" s="77">
        <v>38609.33</v>
      </c>
      <c r="E158" s="82">
        <v>0</v>
      </c>
      <c r="F158" s="82">
        <f t="shared" si="37"/>
        <v>38609.33</v>
      </c>
      <c r="G158" s="80">
        <f t="shared" si="38"/>
        <v>1</v>
      </c>
      <c r="H158" s="94">
        <f t="shared" si="39"/>
        <v>0.49780000000000002</v>
      </c>
      <c r="I158" s="82">
        <f t="shared" si="40"/>
        <v>19219.724474000002</v>
      </c>
      <c r="K158" s="77">
        <v>39252.686923076937</v>
      </c>
      <c r="L158" s="80">
        <f t="shared" si="35"/>
        <v>1</v>
      </c>
      <c r="M158" s="94">
        <f t="shared" si="35"/>
        <v>0.49780000000000002</v>
      </c>
      <c r="N158" s="82">
        <f t="shared" si="36"/>
        <v>19539.987550307702</v>
      </c>
      <c r="R158" s="91"/>
    </row>
    <row r="159" spans="1:18">
      <c r="A159" s="30">
        <f t="shared" si="34"/>
        <v>145</v>
      </c>
      <c r="B159" s="93">
        <v>39101</v>
      </c>
      <c r="C159" s="29" t="s">
        <v>184</v>
      </c>
      <c r="D159" s="77">
        <v>0</v>
      </c>
      <c r="E159" s="82">
        <v>0</v>
      </c>
      <c r="F159" s="82">
        <f t="shared" si="37"/>
        <v>0</v>
      </c>
      <c r="G159" s="80">
        <f t="shared" si="38"/>
        <v>1</v>
      </c>
      <c r="H159" s="94">
        <f t="shared" si="39"/>
        <v>0.49780000000000002</v>
      </c>
      <c r="I159" s="82">
        <f t="shared" si="40"/>
        <v>0</v>
      </c>
      <c r="K159" s="77">
        <v>0</v>
      </c>
      <c r="L159" s="80">
        <f t="shared" si="35"/>
        <v>1</v>
      </c>
      <c r="M159" s="94">
        <f t="shared" si="35"/>
        <v>0.49780000000000002</v>
      </c>
      <c r="N159" s="82">
        <f t="shared" si="36"/>
        <v>0</v>
      </c>
      <c r="R159" s="91"/>
    </row>
    <row r="160" spans="1:18">
      <c r="A160" s="30">
        <f t="shared" si="34"/>
        <v>146</v>
      </c>
      <c r="B160" s="93">
        <v>39103</v>
      </c>
      <c r="C160" s="29" t="s">
        <v>159</v>
      </c>
      <c r="D160" s="77">
        <v>0</v>
      </c>
      <c r="E160" s="82">
        <v>0</v>
      </c>
      <c r="F160" s="82">
        <f t="shared" si="37"/>
        <v>0</v>
      </c>
      <c r="G160" s="80">
        <f t="shared" si="38"/>
        <v>1</v>
      </c>
      <c r="H160" s="94">
        <f t="shared" si="39"/>
        <v>0.49780000000000002</v>
      </c>
      <c r="I160" s="82">
        <f t="shared" si="40"/>
        <v>0</v>
      </c>
      <c r="K160" s="77">
        <v>0</v>
      </c>
      <c r="L160" s="80">
        <f t="shared" si="35"/>
        <v>1</v>
      </c>
      <c r="M160" s="94">
        <f t="shared" si="35"/>
        <v>0.49780000000000002</v>
      </c>
      <c r="N160" s="82">
        <f t="shared" si="36"/>
        <v>0</v>
      </c>
      <c r="R160" s="91"/>
    </row>
    <row r="161" spans="1:18">
      <c r="A161" s="30">
        <f t="shared" si="34"/>
        <v>147</v>
      </c>
      <c r="B161" s="93">
        <v>39200</v>
      </c>
      <c r="C161" s="29" t="s">
        <v>160</v>
      </c>
      <c r="D161" s="77">
        <v>27284.69</v>
      </c>
      <c r="E161" s="82">
        <v>0</v>
      </c>
      <c r="F161" s="82">
        <f t="shared" si="37"/>
        <v>27284.69</v>
      </c>
      <c r="G161" s="80">
        <f t="shared" si="38"/>
        <v>1</v>
      </c>
      <c r="H161" s="94">
        <f t="shared" si="39"/>
        <v>0.49780000000000002</v>
      </c>
      <c r="I161" s="82">
        <f t="shared" si="40"/>
        <v>13582.318681999999</v>
      </c>
      <c r="K161" s="77">
        <v>27284.69</v>
      </c>
      <c r="L161" s="80">
        <f t="shared" si="35"/>
        <v>1</v>
      </c>
      <c r="M161" s="94">
        <f t="shared" si="35"/>
        <v>0.49780000000000002</v>
      </c>
      <c r="N161" s="82">
        <f t="shared" si="36"/>
        <v>13582.318681999999</v>
      </c>
      <c r="R161" s="91"/>
    </row>
    <row r="162" spans="1:18">
      <c r="A162" s="30">
        <f t="shared" si="34"/>
        <v>148</v>
      </c>
      <c r="B162" s="93">
        <v>39300</v>
      </c>
      <c r="C162" s="29" t="s">
        <v>185</v>
      </c>
      <c r="D162" s="77">
        <v>0</v>
      </c>
      <c r="E162" s="82">
        <v>0</v>
      </c>
      <c r="F162" s="82">
        <f t="shared" si="37"/>
        <v>0</v>
      </c>
      <c r="G162" s="80">
        <f t="shared" si="38"/>
        <v>1</v>
      </c>
      <c r="H162" s="94">
        <f t="shared" si="39"/>
        <v>0.49780000000000002</v>
      </c>
      <c r="I162" s="82">
        <f t="shared" si="40"/>
        <v>0</v>
      </c>
      <c r="K162" s="77">
        <v>0</v>
      </c>
      <c r="L162" s="80">
        <f t="shared" si="35"/>
        <v>1</v>
      </c>
      <c r="M162" s="94">
        <f t="shared" si="35"/>
        <v>0.49780000000000002</v>
      </c>
      <c r="N162" s="82">
        <f t="shared" si="36"/>
        <v>0</v>
      </c>
      <c r="R162" s="91"/>
    </row>
    <row r="163" spans="1:18">
      <c r="A163" s="30">
        <f t="shared" si="34"/>
        <v>149</v>
      </c>
      <c r="B163" s="93">
        <v>39400</v>
      </c>
      <c r="C163" s="29" t="s">
        <v>162</v>
      </c>
      <c r="D163" s="77">
        <v>175867.44</v>
      </c>
      <c r="E163" s="82">
        <v>0</v>
      </c>
      <c r="F163" s="82">
        <f t="shared" si="37"/>
        <v>175867.44</v>
      </c>
      <c r="G163" s="80">
        <f t="shared" si="38"/>
        <v>1</v>
      </c>
      <c r="H163" s="94">
        <f t="shared" si="39"/>
        <v>0.49780000000000002</v>
      </c>
      <c r="I163" s="82">
        <f t="shared" si="40"/>
        <v>87546.811632000012</v>
      </c>
      <c r="K163" s="77">
        <v>175867.43999999997</v>
      </c>
      <c r="L163" s="80">
        <f t="shared" si="35"/>
        <v>1</v>
      </c>
      <c r="M163" s="94">
        <f t="shared" si="35"/>
        <v>0.49780000000000002</v>
      </c>
      <c r="N163" s="82">
        <f t="shared" si="36"/>
        <v>87546.811631999997</v>
      </c>
      <c r="R163" s="91"/>
    </row>
    <row r="164" spans="1:18">
      <c r="A164" s="30">
        <f t="shared" si="34"/>
        <v>150</v>
      </c>
      <c r="B164" s="93">
        <v>39600</v>
      </c>
      <c r="C164" s="29" t="s">
        <v>186</v>
      </c>
      <c r="D164" s="77">
        <v>20515.689999999999</v>
      </c>
      <c r="E164" s="82">
        <v>0</v>
      </c>
      <c r="F164" s="82">
        <f t="shared" si="37"/>
        <v>20515.689999999999</v>
      </c>
      <c r="G164" s="80">
        <f t="shared" si="38"/>
        <v>1</v>
      </c>
      <c r="H164" s="94">
        <f t="shared" si="39"/>
        <v>0.49780000000000002</v>
      </c>
      <c r="I164" s="82">
        <f t="shared" si="40"/>
        <v>10212.710482</v>
      </c>
      <c r="K164" s="77">
        <v>20515.689999999999</v>
      </c>
      <c r="L164" s="80">
        <f t="shared" si="35"/>
        <v>1</v>
      </c>
      <c r="M164" s="94">
        <f t="shared" si="35"/>
        <v>0.49780000000000002</v>
      </c>
      <c r="N164" s="82">
        <f t="shared" si="36"/>
        <v>10212.710482</v>
      </c>
      <c r="R164" s="91"/>
    </row>
    <row r="165" spans="1:18">
      <c r="A165" s="30">
        <f t="shared" si="34"/>
        <v>151</v>
      </c>
      <c r="B165" s="93">
        <v>39700</v>
      </c>
      <c r="C165" s="29" t="s">
        <v>166</v>
      </c>
      <c r="D165" s="77">
        <v>37541</v>
      </c>
      <c r="E165" s="82">
        <v>0</v>
      </c>
      <c r="F165" s="82">
        <f t="shared" si="37"/>
        <v>37541</v>
      </c>
      <c r="G165" s="80">
        <f t="shared" si="38"/>
        <v>1</v>
      </c>
      <c r="H165" s="94">
        <f t="shared" si="39"/>
        <v>0.49780000000000002</v>
      </c>
      <c r="I165" s="82">
        <f t="shared" si="40"/>
        <v>18687.909800000001</v>
      </c>
      <c r="K165" s="77">
        <v>37541</v>
      </c>
      <c r="L165" s="80">
        <f t="shared" si="35"/>
        <v>1</v>
      </c>
      <c r="M165" s="94">
        <f t="shared" si="35"/>
        <v>0.49780000000000002</v>
      </c>
      <c r="N165" s="82">
        <f t="shared" si="36"/>
        <v>18687.909800000001</v>
      </c>
      <c r="R165" s="91"/>
    </row>
    <row r="166" spans="1:18">
      <c r="A166" s="30">
        <f t="shared" si="34"/>
        <v>152</v>
      </c>
      <c r="B166" s="93">
        <v>39701</v>
      </c>
      <c r="C166" s="29" t="s">
        <v>167</v>
      </c>
      <c r="D166" s="77">
        <v>0</v>
      </c>
      <c r="E166" s="82">
        <v>0</v>
      </c>
      <c r="F166" s="82">
        <f t="shared" si="37"/>
        <v>0</v>
      </c>
      <c r="G166" s="80">
        <f t="shared" si="38"/>
        <v>1</v>
      </c>
      <c r="H166" s="94">
        <f t="shared" si="39"/>
        <v>0.49780000000000002</v>
      </c>
      <c r="I166" s="82">
        <f t="shared" si="40"/>
        <v>0</v>
      </c>
      <c r="K166" s="77">
        <v>0</v>
      </c>
      <c r="L166" s="80">
        <f t="shared" si="35"/>
        <v>1</v>
      </c>
      <c r="M166" s="94">
        <f t="shared" si="35"/>
        <v>0.49780000000000002</v>
      </c>
      <c r="N166" s="82">
        <f t="shared" si="36"/>
        <v>0</v>
      </c>
      <c r="R166" s="91"/>
    </row>
    <row r="167" spans="1:18">
      <c r="A167" s="30">
        <f t="shared" si="34"/>
        <v>153</v>
      </c>
      <c r="B167" s="93">
        <v>39702</v>
      </c>
      <c r="C167" s="29" t="s">
        <v>167</v>
      </c>
      <c r="D167" s="77">
        <v>0</v>
      </c>
      <c r="E167" s="82">
        <v>0</v>
      </c>
      <c r="F167" s="82">
        <f t="shared" si="37"/>
        <v>0</v>
      </c>
      <c r="G167" s="80">
        <f t="shared" si="38"/>
        <v>1</v>
      </c>
      <c r="H167" s="94">
        <f t="shared" si="39"/>
        <v>0.49780000000000002</v>
      </c>
      <c r="I167" s="82">
        <f t="shared" si="40"/>
        <v>0</v>
      </c>
      <c r="K167" s="77">
        <v>0</v>
      </c>
      <c r="L167" s="80">
        <f t="shared" si="35"/>
        <v>1</v>
      </c>
      <c r="M167" s="94">
        <f t="shared" si="35"/>
        <v>0.49780000000000002</v>
      </c>
      <c r="N167" s="82">
        <f t="shared" si="36"/>
        <v>0</v>
      </c>
      <c r="R167" s="91"/>
    </row>
    <row r="168" spans="1:18">
      <c r="A168" s="30">
        <f t="shared" si="34"/>
        <v>154</v>
      </c>
      <c r="B168" s="93">
        <v>39800</v>
      </c>
      <c r="C168" s="29" t="s">
        <v>169</v>
      </c>
      <c r="D168" s="77">
        <v>814166.88</v>
      </c>
      <c r="E168" s="82">
        <v>0</v>
      </c>
      <c r="F168" s="82">
        <f t="shared" si="37"/>
        <v>814166.88</v>
      </c>
      <c r="G168" s="80">
        <f t="shared" si="38"/>
        <v>1</v>
      </c>
      <c r="H168" s="94">
        <f t="shared" si="39"/>
        <v>0.49780000000000002</v>
      </c>
      <c r="I168" s="82">
        <f t="shared" si="40"/>
        <v>405292.272864</v>
      </c>
      <c r="K168" s="77">
        <v>814166.88000000012</v>
      </c>
      <c r="L168" s="80">
        <f t="shared" si="35"/>
        <v>1</v>
      </c>
      <c r="M168" s="94">
        <f t="shared" si="35"/>
        <v>0.49780000000000002</v>
      </c>
      <c r="N168" s="82">
        <f t="shared" si="36"/>
        <v>405292.27286400006</v>
      </c>
      <c r="R168" s="91"/>
    </row>
    <row r="169" spans="1:18">
      <c r="A169" s="30">
        <f t="shared" si="34"/>
        <v>155</v>
      </c>
      <c r="B169" s="93">
        <v>39900</v>
      </c>
      <c r="C169" s="29" t="s">
        <v>187</v>
      </c>
      <c r="D169" s="77">
        <v>0</v>
      </c>
      <c r="E169" s="82">
        <v>0</v>
      </c>
      <c r="F169" s="82">
        <f t="shared" si="37"/>
        <v>0</v>
      </c>
      <c r="G169" s="80">
        <f t="shared" si="38"/>
        <v>1</v>
      </c>
      <c r="H169" s="94">
        <f t="shared" si="39"/>
        <v>0.49780000000000002</v>
      </c>
      <c r="I169" s="82">
        <f t="shared" si="40"/>
        <v>0</v>
      </c>
      <c r="K169" s="77">
        <v>0</v>
      </c>
      <c r="L169" s="80">
        <f t="shared" si="35"/>
        <v>1</v>
      </c>
      <c r="M169" s="94">
        <f t="shared" si="35"/>
        <v>0.49780000000000002</v>
      </c>
      <c r="N169" s="82">
        <f t="shared" si="36"/>
        <v>0</v>
      </c>
      <c r="R169" s="91"/>
    </row>
    <row r="170" spans="1:18">
      <c r="A170" s="30">
        <f t="shared" si="34"/>
        <v>156</v>
      </c>
      <c r="B170" s="93">
        <v>39901</v>
      </c>
      <c r="C170" s="29" t="s">
        <v>188</v>
      </c>
      <c r="D170" s="77">
        <v>0</v>
      </c>
      <c r="E170" s="82">
        <v>0</v>
      </c>
      <c r="F170" s="82">
        <f t="shared" si="37"/>
        <v>0</v>
      </c>
      <c r="G170" s="80">
        <f t="shared" si="38"/>
        <v>1</v>
      </c>
      <c r="H170" s="94">
        <f t="shared" si="39"/>
        <v>0.49780000000000002</v>
      </c>
      <c r="I170" s="82">
        <f t="shared" si="40"/>
        <v>0</v>
      </c>
      <c r="K170" s="77">
        <v>0</v>
      </c>
      <c r="L170" s="80">
        <f t="shared" si="35"/>
        <v>1</v>
      </c>
      <c r="M170" s="94">
        <f t="shared" si="35"/>
        <v>0.49780000000000002</v>
      </c>
      <c r="N170" s="82">
        <f t="shared" si="36"/>
        <v>0</v>
      </c>
      <c r="R170" s="91"/>
    </row>
    <row r="171" spans="1:18">
      <c r="A171" s="30">
        <f t="shared" si="34"/>
        <v>157</v>
      </c>
      <c r="B171" s="93">
        <v>39902</v>
      </c>
      <c r="C171" s="29" t="s">
        <v>189</v>
      </c>
      <c r="D171" s="77">
        <v>0</v>
      </c>
      <c r="E171" s="82">
        <v>0</v>
      </c>
      <c r="F171" s="82">
        <f t="shared" si="37"/>
        <v>0</v>
      </c>
      <c r="G171" s="80">
        <f t="shared" si="38"/>
        <v>1</v>
      </c>
      <c r="H171" s="94">
        <f t="shared" si="39"/>
        <v>0.49780000000000002</v>
      </c>
      <c r="I171" s="82">
        <f t="shared" si="40"/>
        <v>0</v>
      </c>
      <c r="K171" s="77">
        <v>0</v>
      </c>
      <c r="L171" s="80">
        <f t="shared" si="35"/>
        <v>1</v>
      </c>
      <c r="M171" s="94">
        <f t="shared" si="35"/>
        <v>0.49780000000000002</v>
      </c>
      <c r="N171" s="82">
        <f t="shared" si="36"/>
        <v>0</v>
      </c>
      <c r="R171" s="91"/>
    </row>
    <row r="172" spans="1:18">
      <c r="A172" s="30">
        <f t="shared" si="34"/>
        <v>158</v>
      </c>
      <c r="B172" s="93">
        <v>39903</v>
      </c>
      <c r="C172" s="29" t="s">
        <v>172</v>
      </c>
      <c r="D172" s="77">
        <v>0</v>
      </c>
      <c r="E172" s="82">
        <v>0</v>
      </c>
      <c r="F172" s="82">
        <f t="shared" si="37"/>
        <v>0</v>
      </c>
      <c r="G172" s="80">
        <f t="shared" si="38"/>
        <v>1</v>
      </c>
      <c r="H172" s="94">
        <f t="shared" si="39"/>
        <v>0.49780000000000002</v>
      </c>
      <c r="I172" s="82">
        <f t="shared" si="40"/>
        <v>0</v>
      </c>
      <c r="K172" s="77">
        <v>0</v>
      </c>
      <c r="L172" s="80">
        <f t="shared" si="35"/>
        <v>1</v>
      </c>
      <c r="M172" s="94">
        <f t="shared" si="35"/>
        <v>0.49780000000000002</v>
      </c>
      <c r="N172" s="82">
        <f t="shared" si="36"/>
        <v>0</v>
      </c>
      <c r="R172" s="91"/>
    </row>
    <row r="173" spans="1:18">
      <c r="A173" s="30">
        <f t="shared" si="34"/>
        <v>159</v>
      </c>
      <c r="B173" s="93">
        <v>39906</v>
      </c>
      <c r="C173" s="29" t="s">
        <v>173</v>
      </c>
      <c r="D173" s="77">
        <v>70177.67</v>
      </c>
      <c r="E173" s="82">
        <v>0</v>
      </c>
      <c r="F173" s="82">
        <f t="shared" si="37"/>
        <v>70177.67</v>
      </c>
      <c r="G173" s="80">
        <f t="shared" si="38"/>
        <v>1</v>
      </c>
      <c r="H173" s="94">
        <f t="shared" si="39"/>
        <v>0.49780000000000002</v>
      </c>
      <c r="I173" s="82">
        <f t="shared" si="40"/>
        <v>34934.444126000002</v>
      </c>
      <c r="K173" s="77">
        <v>70177.670000000013</v>
      </c>
      <c r="L173" s="80">
        <f t="shared" si="35"/>
        <v>1</v>
      </c>
      <c r="M173" s="94">
        <f t="shared" si="35"/>
        <v>0.49780000000000002</v>
      </c>
      <c r="N173" s="82">
        <f t="shared" si="36"/>
        <v>34934.444126000009</v>
      </c>
      <c r="R173" s="91"/>
    </row>
    <row r="174" spans="1:18">
      <c r="A174" s="30">
        <f t="shared" si="34"/>
        <v>160</v>
      </c>
      <c r="B174" s="93">
        <v>39907</v>
      </c>
      <c r="C174" s="29" t="s">
        <v>174</v>
      </c>
      <c r="D174" s="77">
        <v>137919.13</v>
      </c>
      <c r="E174" s="82">
        <v>0</v>
      </c>
      <c r="F174" s="82">
        <f t="shared" si="37"/>
        <v>137919.13</v>
      </c>
      <c r="G174" s="80">
        <f t="shared" si="38"/>
        <v>1</v>
      </c>
      <c r="H174" s="94">
        <f t="shared" si="39"/>
        <v>0.49780000000000002</v>
      </c>
      <c r="I174" s="82">
        <f t="shared" si="40"/>
        <v>68656.142914000011</v>
      </c>
      <c r="K174" s="77">
        <v>88807.234615384616</v>
      </c>
      <c r="L174" s="80">
        <f t="shared" si="35"/>
        <v>1</v>
      </c>
      <c r="M174" s="94">
        <f t="shared" si="35"/>
        <v>0.49780000000000002</v>
      </c>
      <c r="N174" s="82">
        <f t="shared" si="36"/>
        <v>44208.24139153846</v>
      </c>
      <c r="R174" s="91"/>
    </row>
    <row r="175" spans="1:18">
      <c r="A175" s="30">
        <f t="shared" si="34"/>
        <v>161</v>
      </c>
      <c r="B175" s="93">
        <v>39908</v>
      </c>
      <c r="C175" s="29" t="s">
        <v>175</v>
      </c>
      <c r="D175" s="77">
        <v>828509.36</v>
      </c>
      <c r="E175" s="87">
        <v>0</v>
      </c>
      <c r="F175" s="87">
        <f t="shared" si="37"/>
        <v>828509.36</v>
      </c>
      <c r="G175" s="80">
        <f t="shared" si="38"/>
        <v>1</v>
      </c>
      <c r="H175" s="94">
        <f t="shared" si="39"/>
        <v>0.49780000000000002</v>
      </c>
      <c r="I175" s="82">
        <f t="shared" si="40"/>
        <v>412431.959408</v>
      </c>
      <c r="K175" s="77">
        <v>828509.36</v>
      </c>
      <c r="L175" s="80">
        <f t="shared" si="35"/>
        <v>1</v>
      </c>
      <c r="M175" s="94">
        <f t="shared" si="35"/>
        <v>0.49780000000000002</v>
      </c>
      <c r="N175" s="87">
        <f t="shared" si="36"/>
        <v>412431.959408</v>
      </c>
      <c r="R175" s="91"/>
    </row>
    <row r="176" spans="1:18">
      <c r="A176" s="30">
        <f t="shared" si="34"/>
        <v>162</v>
      </c>
      <c r="B176" s="83"/>
      <c r="C176" s="29"/>
      <c r="D176" s="84"/>
      <c r="E176" s="84"/>
      <c r="F176" s="84"/>
      <c r="I176" s="84"/>
      <c r="K176" s="84"/>
      <c r="N176" s="84"/>
    </row>
    <row r="177" spans="1:18">
      <c r="A177" s="30">
        <f t="shared" si="34"/>
        <v>163</v>
      </c>
      <c r="B177" s="83"/>
      <c r="C177" s="29" t="s">
        <v>176</v>
      </c>
      <c r="D177" s="79">
        <f>SUM(D155:D176)</f>
        <v>2384147.6199999996</v>
      </c>
      <c r="E177" s="79">
        <f>SUM(E155:E176)</f>
        <v>0</v>
      </c>
      <c r="F177" s="79">
        <f>SUM(F155:F176)</f>
        <v>2384147.6199999996</v>
      </c>
      <c r="I177" s="77">
        <f>SUM(I155:I176)</f>
        <v>1186828.685236</v>
      </c>
      <c r="K177" s="77">
        <f>SUM(K155:K176)</f>
        <v>2335679.0815384616</v>
      </c>
      <c r="N177" s="77">
        <f>SUM(N155:N176)</f>
        <v>1162701.0467898462</v>
      </c>
    </row>
    <row r="178" spans="1:18">
      <c r="A178" s="30">
        <f t="shared" si="34"/>
        <v>164</v>
      </c>
      <c r="B178" s="83"/>
      <c r="C178" s="29"/>
    </row>
    <row r="179" spans="1:18" ht="15.75" thickBot="1">
      <c r="A179" s="30">
        <f t="shared" si="34"/>
        <v>165</v>
      </c>
      <c r="B179" s="83"/>
      <c r="C179" s="29" t="s">
        <v>190</v>
      </c>
      <c r="D179" s="89">
        <f>D127+D152+D177</f>
        <v>3679008.5699999994</v>
      </c>
      <c r="E179" s="89">
        <f>E127+E152+E177</f>
        <v>0</v>
      </c>
      <c r="F179" s="89">
        <f>F127+F152+F177</f>
        <v>3679008.5699999994</v>
      </c>
      <c r="I179" s="89">
        <f>I127+I152+I177</f>
        <v>1831410.466146</v>
      </c>
      <c r="K179" s="89">
        <f>K127+K152+K177</f>
        <v>3630540.0315384613</v>
      </c>
      <c r="N179" s="89">
        <f>N127+N152+N177</f>
        <v>1807282.8276998461</v>
      </c>
    </row>
    <row r="180" spans="1:18" ht="15.75" thickTop="1">
      <c r="A180" s="30">
        <f t="shared" si="34"/>
        <v>166</v>
      </c>
      <c r="B180" s="83"/>
      <c r="C180" s="29"/>
      <c r="D180" s="77"/>
      <c r="E180" s="77"/>
      <c r="F180" s="77"/>
      <c r="I180" s="77"/>
    </row>
    <row r="181" spans="1:18">
      <c r="A181" s="30">
        <f t="shared" si="34"/>
        <v>167</v>
      </c>
      <c r="B181" s="83"/>
      <c r="C181" s="4" t="s">
        <v>178</v>
      </c>
      <c r="D181" s="77">
        <v>4641.7299999999923</v>
      </c>
      <c r="E181" s="77">
        <v>0</v>
      </c>
      <c r="F181" s="77">
        <f>D181+E181</f>
        <v>4641.7299999999923</v>
      </c>
      <c r="G181" s="80">
        <f>$G$16</f>
        <v>1</v>
      </c>
      <c r="H181" s="94">
        <f>$H$124</f>
        <v>0.49780000000000002</v>
      </c>
      <c r="I181" s="77">
        <f>F181*G181*H181</f>
        <v>2310.6531939999963</v>
      </c>
      <c r="K181" s="77">
        <v>59039.563846153855</v>
      </c>
      <c r="L181" s="80">
        <f>G181</f>
        <v>1</v>
      </c>
      <c r="M181" s="94">
        <f>H181</f>
        <v>0.49780000000000002</v>
      </c>
      <c r="N181" s="77">
        <f>K181*L181*M181</f>
        <v>29389.89488261539</v>
      </c>
    </row>
    <row r="182" spans="1:18">
      <c r="A182" s="30">
        <f t="shared" si="34"/>
        <v>168</v>
      </c>
      <c r="B182" s="83"/>
    </row>
    <row r="183" spans="1:18" ht="15.75">
      <c r="A183" s="30">
        <f t="shared" si="34"/>
        <v>169</v>
      </c>
      <c r="B183" s="92" t="s">
        <v>191</v>
      </c>
    </row>
    <row r="184" spans="1:18">
      <c r="A184" s="30">
        <f t="shared" si="34"/>
        <v>170</v>
      </c>
      <c r="B184" s="83"/>
      <c r="H184" s="94"/>
    </row>
    <row r="185" spans="1:18">
      <c r="A185" s="30">
        <f t="shared" si="34"/>
        <v>171</v>
      </c>
      <c r="B185" s="83"/>
      <c r="C185" s="75" t="s">
        <v>182</v>
      </c>
    </row>
    <row r="186" spans="1:18" ht="14.25" customHeight="1">
      <c r="A186" s="30">
        <f t="shared" si="34"/>
        <v>172</v>
      </c>
      <c r="B186" s="93">
        <v>39000</v>
      </c>
      <c r="C186" s="29" t="s">
        <v>129</v>
      </c>
      <c r="D186" s="77">
        <v>1586282.2275308841</v>
      </c>
      <c r="E186" s="79">
        <v>0</v>
      </c>
      <c r="F186" s="79">
        <f>D186+E186</f>
        <v>1586282.2275308841</v>
      </c>
      <c r="G186" s="94">
        <v>0.104</v>
      </c>
      <c r="H186" s="94">
        <v>0.49780000000000002</v>
      </c>
      <c r="I186" s="79">
        <f>F186*G186*H186</f>
        <v>82123.734457946906</v>
      </c>
      <c r="K186" s="77">
        <v>1466644.813847549</v>
      </c>
      <c r="L186" s="94">
        <f>G186</f>
        <v>0.104</v>
      </c>
      <c r="M186" s="94">
        <f>H186</f>
        <v>0.49780000000000002</v>
      </c>
      <c r="N186" s="79">
        <f>K186*L186*M186</f>
        <v>75929.961986664232</v>
      </c>
      <c r="R186" s="91"/>
    </row>
    <row r="187" spans="1:18">
      <c r="A187" s="30">
        <f t="shared" si="34"/>
        <v>173</v>
      </c>
      <c r="B187" s="93">
        <v>39005</v>
      </c>
      <c r="C187" s="29" t="s">
        <v>192</v>
      </c>
      <c r="D187" s="77">
        <v>9187141.9699999988</v>
      </c>
      <c r="E187" s="95">
        <v>0</v>
      </c>
      <c r="F187" s="82">
        <f>D187+E187</f>
        <v>9187141.9699999988</v>
      </c>
      <c r="G187" s="96">
        <v>1</v>
      </c>
      <c r="H187" s="96">
        <v>1.570628E-2</v>
      </c>
      <c r="I187" s="82">
        <f>F187*G187*H187</f>
        <v>144295.82418057157</v>
      </c>
      <c r="K187" s="77">
        <v>9187158.2392307688</v>
      </c>
      <c r="L187" s="94">
        <f>G187</f>
        <v>1</v>
      </c>
      <c r="M187" s="94">
        <f t="shared" ref="M187:M223" si="41">H187</f>
        <v>1.570628E-2</v>
      </c>
      <c r="N187" s="82">
        <f t="shared" ref="N187:N223" si="42">K187*L187*M187</f>
        <v>144296.07970966544</v>
      </c>
      <c r="R187" s="91"/>
    </row>
    <row r="188" spans="1:18">
      <c r="A188" s="30">
        <f t="shared" si="34"/>
        <v>174</v>
      </c>
      <c r="B188" s="93">
        <v>39009</v>
      </c>
      <c r="C188" s="29" t="s">
        <v>157</v>
      </c>
      <c r="D188" s="77">
        <v>9316001.1799999997</v>
      </c>
      <c r="E188" s="95">
        <v>0</v>
      </c>
      <c r="F188" s="82">
        <f t="shared" ref="F188:F223" si="43">D188+E188</f>
        <v>9316001.1799999997</v>
      </c>
      <c r="G188" s="94">
        <f>G186</f>
        <v>0.104</v>
      </c>
      <c r="H188" s="94">
        <f>H186</f>
        <v>0.49780000000000002</v>
      </c>
      <c r="I188" s="82">
        <f t="shared" ref="I188:I223" si="44">F188*G188*H188</f>
        <v>482300.56029001594</v>
      </c>
      <c r="K188" s="77">
        <v>9316001.1800000034</v>
      </c>
      <c r="L188" s="94">
        <f t="shared" ref="L188:L218" si="45">G188</f>
        <v>0.104</v>
      </c>
      <c r="M188" s="94">
        <f t="shared" si="41"/>
        <v>0.49780000000000002</v>
      </c>
      <c r="N188" s="82">
        <f t="shared" si="42"/>
        <v>482300.56029001618</v>
      </c>
      <c r="R188" s="91"/>
    </row>
    <row r="189" spans="1:18">
      <c r="A189" s="30">
        <f t="shared" si="34"/>
        <v>175</v>
      </c>
      <c r="B189" s="93">
        <v>39020</v>
      </c>
      <c r="C189" s="29" t="s">
        <v>193</v>
      </c>
      <c r="D189" s="77">
        <v>0</v>
      </c>
      <c r="E189" s="95">
        <v>0</v>
      </c>
      <c r="F189" s="82">
        <f t="shared" si="43"/>
        <v>0</v>
      </c>
      <c r="G189" s="94">
        <f t="shared" ref="G189:G190" si="46">G187</f>
        <v>1</v>
      </c>
      <c r="H189" s="94">
        <v>6.3622429999999994E-2</v>
      </c>
      <c r="I189" s="82">
        <f t="shared" si="44"/>
        <v>0</v>
      </c>
      <c r="K189" s="77">
        <v>0</v>
      </c>
      <c r="L189" s="94">
        <f t="shared" si="45"/>
        <v>1</v>
      </c>
      <c r="M189" s="94">
        <f t="shared" si="41"/>
        <v>6.3622429999999994E-2</v>
      </c>
      <c r="N189" s="82">
        <f t="shared" si="42"/>
        <v>0</v>
      </c>
      <c r="R189" s="91"/>
    </row>
    <row r="190" spans="1:18">
      <c r="A190" s="30">
        <f t="shared" si="34"/>
        <v>176</v>
      </c>
      <c r="B190" s="93">
        <v>39029</v>
      </c>
      <c r="C190" s="29" t="s">
        <v>194</v>
      </c>
      <c r="D190" s="77">
        <v>7891.1869509959633</v>
      </c>
      <c r="E190" s="95">
        <v>0</v>
      </c>
      <c r="F190" s="82">
        <f t="shared" si="43"/>
        <v>7891.1869509959633</v>
      </c>
      <c r="G190" s="94">
        <f t="shared" si="46"/>
        <v>0.104</v>
      </c>
      <c r="H190" s="94">
        <f>H189</f>
        <v>6.3622429999999994E-2</v>
      </c>
      <c r="I190" s="82">
        <f t="shared" si="44"/>
        <v>52.213874898292019</v>
      </c>
      <c r="K190" s="77">
        <v>2772.3765844204895</v>
      </c>
      <c r="L190" s="94">
        <f t="shared" si="45"/>
        <v>0.104</v>
      </c>
      <c r="M190" s="94">
        <f t="shared" si="41"/>
        <v>6.3622429999999994E-2</v>
      </c>
      <c r="N190" s="82">
        <f t="shared" si="42"/>
        <v>18.344074858296892</v>
      </c>
      <c r="R190" s="91"/>
    </row>
    <row r="191" spans="1:18">
      <c r="A191" s="30">
        <f t="shared" si="34"/>
        <v>177</v>
      </c>
      <c r="B191" s="93">
        <v>39100</v>
      </c>
      <c r="C191" s="29" t="s">
        <v>158</v>
      </c>
      <c r="D191" s="77">
        <v>5144630.4368824754</v>
      </c>
      <c r="E191" s="95">
        <v>0</v>
      </c>
      <c r="F191" s="82">
        <f t="shared" si="43"/>
        <v>5144630.4368824754</v>
      </c>
      <c r="G191" s="94">
        <f>G188</f>
        <v>0.104</v>
      </c>
      <c r="H191" s="94">
        <f>H188</f>
        <v>0.49780000000000002</v>
      </c>
      <c r="I191" s="82">
        <f t="shared" si="44"/>
        <v>266343.69127393002</v>
      </c>
      <c r="K191" s="77">
        <v>5127587.4098251574</v>
      </c>
      <c r="L191" s="94">
        <f t="shared" si="45"/>
        <v>0.104</v>
      </c>
      <c r="M191" s="94">
        <f t="shared" si="41"/>
        <v>0.49780000000000002</v>
      </c>
      <c r="N191" s="82">
        <f t="shared" si="42"/>
        <v>265461.35331154021</v>
      </c>
      <c r="R191" s="91"/>
    </row>
    <row r="192" spans="1:18">
      <c r="A192" s="30">
        <f t="shared" si="34"/>
        <v>178</v>
      </c>
      <c r="B192" s="93">
        <v>39102</v>
      </c>
      <c r="C192" s="29" t="s">
        <v>195</v>
      </c>
      <c r="D192" s="77">
        <v>0</v>
      </c>
      <c r="E192" s="95">
        <v>0</v>
      </c>
      <c r="F192" s="82">
        <f t="shared" si="43"/>
        <v>0</v>
      </c>
      <c r="G192" s="94">
        <f t="shared" ref="G192:H207" si="47">G191</f>
        <v>0.104</v>
      </c>
      <c r="H192" s="94">
        <f t="shared" si="47"/>
        <v>0.49780000000000002</v>
      </c>
      <c r="I192" s="82">
        <f t="shared" si="44"/>
        <v>0</v>
      </c>
      <c r="K192" s="77">
        <v>0</v>
      </c>
      <c r="L192" s="94">
        <f t="shared" si="45"/>
        <v>0.104</v>
      </c>
      <c r="M192" s="94">
        <f t="shared" si="41"/>
        <v>0.49780000000000002</v>
      </c>
      <c r="N192" s="82">
        <f t="shared" si="42"/>
        <v>0</v>
      </c>
      <c r="R192" s="91"/>
    </row>
    <row r="193" spans="1:18">
      <c r="A193" s="30">
        <f t="shared" si="34"/>
        <v>179</v>
      </c>
      <c r="B193" s="93">
        <v>39103</v>
      </c>
      <c r="C193" s="29" t="s">
        <v>159</v>
      </c>
      <c r="D193" s="77">
        <v>0</v>
      </c>
      <c r="E193" s="95">
        <v>0</v>
      </c>
      <c r="F193" s="82">
        <f t="shared" si="43"/>
        <v>0</v>
      </c>
      <c r="G193" s="94">
        <f t="shared" si="47"/>
        <v>0.104</v>
      </c>
      <c r="H193" s="94">
        <f t="shared" si="47"/>
        <v>0.49780000000000002</v>
      </c>
      <c r="I193" s="82">
        <f t="shared" si="44"/>
        <v>0</v>
      </c>
      <c r="K193" s="77">
        <v>0</v>
      </c>
      <c r="L193" s="94">
        <f t="shared" si="45"/>
        <v>0.104</v>
      </c>
      <c r="M193" s="94">
        <f t="shared" si="41"/>
        <v>0.49780000000000002</v>
      </c>
      <c r="N193" s="82">
        <f t="shared" si="42"/>
        <v>0</v>
      </c>
      <c r="R193" s="91"/>
    </row>
    <row r="194" spans="1:18">
      <c r="A194" s="30">
        <f t="shared" si="34"/>
        <v>180</v>
      </c>
      <c r="B194" s="93">
        <v>39104</v>
      </c>
      <c r="C194" s="29" t="s">
        <v>196</v>
      </c>
      <c r="D194" s="77">
        <v>104316.45389568045</v>
      </c>
      <c r="E194" s="95">
        <v>0</v>
      </c>
      <c r="F194" s="82">
        <f t="shared" si="43"/>
        <v>104316.45389568045</v>
      </c>
      <c r="G194" s="96">
        <v>1</v>
      </c>
      <c r="H194" s="96">
        <f>$H$187</f>
        <v>1.570628E-2</v>
      </c>
      <c r="I194" s="82">
        <f t="shared" si="44"/>
        <v>1638.4234334926477</v>
      </c>
      <c r="K194" s="77">
        <v>78243.774345026046</v>
      </c>
      <c r="L194" s="94">
        <f t="shared" si="45"/>
        <v>1</v>
      </c>
      <c r="M194" s="94">
        <f t="shared" si="41"/>
        <v>1.570628E-2</v>
      </c>
      <c r="N194" s="82">
        <f t="shared" si="42"/>
        <v>1228.9186281197956</v>
      </c>
      <c r="R194" s="91"/>
    </row>
    <row r="195" spans="1:18">
      <c r="A195" s="30">
        <f t="shared" si="34"/>
        <v>181</v>
      </c>
      <c r="B195" s="93">
        <v>39120</v>
      </c>
      <c r="C195" s="29" t="s">
        <v>197</v>
      </c>
      <c r="D195" s="77">
        <v>263337.89</v>
      </c>
      <c r="E195" s="95">
        <v>0</v>
      </c>
      <c r="F195" s="82">
        <f t="shared" si="43"/>
        <v>263337.89</v>
      </c>
      <c r="G195" s="96">
        <v>1</v>
      </c>
      <c r="H195" s="96">
        <v>6.3622429999999994E-2</v>
      </c>
      <c r="I195" s="82">
        <f t="shared" si="44"/>
        <v>16754.1964728727</v>
      </c>
      <c r="K195" s="77">
        <v>263337.89000000007</v>
      </c>
      <c r="L195" s="94">
        <v>1</v>
      </c>
      <c r="M195" s="94">
        <f t="shared" si="41"/>
        <v>6.3622429999999994E-2</v>
      </c>
      <c r="N195" s="82">
        <f t="shared" si="42"/>
        <v>16754.196472872703</v>
      </c>
      <c r="R195" s="91"/>
    </row>
    <row r="196" spans="1:18">
      <c r="A196" s="30">
        <f t="shared" si="34"/>
        <v>182</v>
      </c>
      <c r="B196" s="93">
        <v>39200</v>
      </c>
      <c r="C196" s="29" t="s">
        <v>160</v>
      </c>
      <c r="D196" s="77">
        <v>7125.41</v>
      </c>
      <c r="E196" s="95">
        <v>0</v>
      </c>
      <c r="F196" s="82">
        <f t="shared" si="43"/>
        <v>7125.41</v>
      </c>
      <c r="G196" s="94">
        <f>G193</f>
        <v>0.104</v>
      </c>
      <c r="H196" s="94">
        <f>H193</f>
        <v>0.49780000000000002</v>
      </c>
      <c r="I196" s="82">
        <f t="shared" si="44"/>
        <v>368.89102619200003</v>
      </c>
      <c r="K196" s="77">
        <v>7125.4100000000026</v>
      </c>
      <c r="L196" s="94">
        <f t="shared" si="45"/>
        <v>0.104</v>
      </c>
      <c r="M196" s="94">
        <f t="shared" si="41"/>
        <v>0.49780000000000002</v>
      </c>
      <c r="N196" s="82">
        <f t="shared" si="42"/>
        <v>368.89102619200014</v>
      </c>
      <c r="R196" s="91"/>
    </row>
    <row r="197" spans="1:18">
      <c r="A197" s="30">
        <f t="shared" si="34"/>
        <v>183</v>
      </c>
      <c r="B197" s="93">
        <v>39300</v>
      </c>
      <c r="C197" s="29" t="s">
        <v>185</v>
      </c>
      <c r="D197" s="77">
        <v>0</v>
      </c>
      <c r="E197" s="95">
        <v>0</v>
      </c>
      <c r="F197" s="82">
        <f t="shared" si="43"/>
        <v>0</v>
      </c>
      <c r="G197" s="94">
        <f t="shared" si="47"/>
        <v>0.104</v>
      </c>
      <c r="H197" s="94">
        <f t="shared" si="47"/>
        <v>0.49780000000000002</v>
      </c>
      <c r="I197" s="82">
        <f t="shared" si="44"/>
        <v>0</v>
      </c>
      <c r="K197" s="77">
        <v>0</v>
      </c>
      <c r="L197" s="94">
        <f t="shared" si="45"/>
        <v>0.104</v>
      </c>
      <c r="M197" s="94">
        <f t="shared" si="41"/>
        <v>0.49780000000000002</v>
      </c>
      <c r="N197" s="82">
        <f t="shared" si="42"/>
        <v>0</v>
      </c>
      <c r="R197" s="91"/>
    </row>
    <row r="198" spans="1:18">
      <c r="A198" s="30">
        <f t="shared" si="34"/>
        <v>184</v>
      </c>
      <c r="B198" s="93">
        <v>39400</v>
      </c>
      <c r="C198" s="29" t="s">
        <v>162</v>
      </c>
      <c r="D198" s="77">
        <v>76071.34</v>
      </c>
      <c r="E198" s="95">
        <v>0</v>
      </c>
      <c r="F198" s="82">
        <f t="shared" si="43"/>
        <v>76071.34</v>
      </c>
      <c r="G198" s="94">
        <f t="shared" si="47"/>
        <v>0.104</v>
      </c>
      <c r="H198" s="94">
        <f t="shared" si="47"/>
        <v>0.49780000000000002</v>
      </c>
      <c r="I198" s="82">
        <f t="shared" si="44"/>
        <v>3938.3045574079997</v>
      </c>
      <c r="K198" s="77">
        <v>76071.339999999982</v>
      </c>
      <c r="L198" s="94">
        <f t="shared" si="45"/>
        <v>0.104</v>
      </c>
      <c r="M198" s="94">
        <f t="shared" si="41"/>
        <v>0.49780000000000002</v>
      </c>
      <c r="N198" s="82">
        <f t="shared" si="42"/>
        <v>3938.3045574079993</v>
      </c>
      <c r="R198" s="91"/>
    </row>
    <row r="199" spans="1:18">
      <c r="A199" s="30">
        <f t="shared" si="34"/>
        <v>185</v>
      </c>
      <c r="B199" s="93">
        <v>39420</v>
      </c>
      <c r="C199" s="29" t="s">
        <v>198</v>
      </c>
      <c r="D199" s="77">
        <v>0</v>
      </c>
      <c r="E199" s="95">
        <v>0</v>
      </c>
      <c r="F199" s="82">
        <f t="shared" si="43"/>
        <v>0</v>
      </c>
      <c r="G199" s="94">
        <v>1</v>
      </c>
      <c r="H199" s="94">
        <f>H195</f>
        <v>6.3622429999999994E-2</v>
      </c>
      <c r="I199" s="82">
        <f t="shared" si="44"/>
        <v>0</v>
      </c>
      <c r="K199" s="77">
        <v>0</v>
      </c>
      <c r="L199" s="94">
        <v>1</v>
      </c>
      <c r="M199" s="94">
        <f t="shared" si="41"/>
        <v>6.3622429999999994E-2</v>
      </c>
      <c r="N199" s="82">
        <f t="shared" si="42"/>
        <v>0</v>
      </c>
      <c r="R199" s="91"/>
    </row>
    <row r="200" spans="1:18">
      <c r="A200" s="30">
        <f t="shared" si="34"/>
        <v>186</v>
      </c>
      <c r="B200" s="93">
        <v>39500</v>
      </c>
      <c r="C200" s="29" t="s">
        <v>199</v>
      </c>
      <c r="D200" s="77">
        <v>0</v>
      </c>
      <c r="E200" s="95">
        <v>0</v>
      </c>
      <c r="F200" s="82">
        <f t="shared" si="43"/>
        <v>0</v>
      </c>
      <c r="G200" s="94">
        <f>G198</f>
        <v>0.104</v>
      </c>
      <c r="H200" s="94">
        <f>H198</f>
        <v>0.49780000000000002</v>
      </c>
      <c r="I200" s="82">
        <f t="shared" si="44"/>
        <v>0</v>
      </c>
      <c r="K200" s="77">
        <v>0</v>
      </c>
      <c r="L200" s="94">
        <f t="shared" si="45"/>
        <v>0.104</v>
      </c>
      <c r="M200" s="94">
        <f t="shared" si="41"/>
        <v>0.49780000000000002</v>
      </c>
      <c r="N200" s="82">
        <f t="shared" si="42"/>
        <v>0</v>
      </c>
      <c r="R200" s="91"/>
    </row>
    <row r="201" spans="1:18">
      <c r="A201" s="30">
        <f t="shared" si="34"/>
        <v>187</v>
      </c>
      <c r="B201" s="93">
        <v>39700</v>
      </c>
      <c r="C201" s="29" t="s">
        <v>166</v>
      </c>
      <c r="D201" s="77">
        <v>1039344.41</v>
      </c>
      <c r="E201" s="95">
        <v>0</v>
      </c>
      <c r="F201" s="82">
        <f t="shared" si="43"/>
        <v>1039344.41</v>
      </c>
      <c r="G201" s="94">
        <f t="shared" si="47"/>
        <v>0.104</v>
      </c>
      <c r="H201" s="94">
        <f t="shared" si="47"/>
        <v>0.49780000000000002</v>
      </c>
      <c r="I201" s="82">
        <f t="shared" si="44"/>
        <v>53808.107318991999</v>
      </c>
      <c r="K201" s="77">
        <v>1039344.41</v>
      </c>
      <c r="L201" s="94">
        <f t="shared" si="45"/>
        <v>0.104</v>
      </c>
      <c r="M201" s="94">
        <f t="shared" si="41"/>
        <v>0.49780000000000002</v>
      </c>
      <c r="N201" s="82">
        <f t="shared" si="42"/>
        <v>53808.107318991999</v>
      </c>
      <c r="R201" s="91"/>
    </row>
    <row r="202" spans="1:18">
      <c r="A202" s="30">
        <f t="shared" si="34"/>
        <v>188</v>
      </c>
      <c r="B202" s="93">
        <v>39720</v>
      </c>
      <c r="C202" s="29" t="s">
        <v>200</v>
      </c>
      <c r="D202" s="77">
        <v>8824.34</v>
      </c>
      <c r="E202" s="95">
        <v>0</v>
      </c>
      <c r="F202" s="82">
        <f t="shared" si="43"/>
        <v>8824.34</v>
      </c>
      <c r="G202" s="94">
        <v>1</v>
      </c>
      <c r="H202" s="94">
        <f>H195</f>
        <v>6.3622429999999994E-2</v>
      </c>
      <c r="I202" s="82">
        <f t="shared" si="44"/>
        <v>561.42595394619991</v>
      </c>
      <c r="K202" s="77">
        <v>8824.3399999999983</v>
      </c>
      <c r="L202" s="94">
        <v>1</v>
      </c>
      <c r="M202" s="94">
        <f t="shared" si="41"/>
        <v>6.3622429999999994E-2</v>
      </c>
      <c r="N202" s="82">
        <f t="shared" si="42"/>
        <v>561.4259539461998</v>
      </c>
      <c r="R202" s="91"/>
    </row>
    <row r="203" spans="1:18">
      <c r="A203" s="30">
        <f t="shared" si="34"/>
        <v>189</v>
      </c>
      <c r="B203" s="93">
        <v>39800</v>
      </c>
      <c r="C203" s="29" t="s">
        <v>169</v>
      </c>
      <c r="D203" s="77">
        <v>136509.51999999999</v>
      </c>
      <c r="E203" s="95">
        <v>0</v>
      </c>
      <c r="F203" s="82">
        <f t="shared" si="43"/>
        <v>136509.51999999999</v>
      </c>
      <c r="G203" s="94">
        <f>G201</f>
        <v>0.104</v>
      </c>
      <c r="H203" s="94">
        <f>H201</f>
        <v>0.49780000000000002</v>
      </c>
      <c r="I203" s="82">
        <f t="shared" si="44"/>
        <v>7067.261661823999</v>
      </c>
      <c r="K203" s="77">
        <v>136509.51999999999</v>
      </c>
      <c r="L203" s="94">
        <f t="shared" si="45"/>
        <v>0.104</v>
      </c>
      <c r="M203" s="94">
        <f t="shared" si="41"/>
        <v>0.49780000000000002</v>
      </c>
      <c r="N203" s="82">
        <f t="shared" si="42"/>
        <v>7067.261661823999</v>
      </c>
      <c r="R203" s="91"/>
    </row>
    <row r="204" spans="1:18">
      <c r="A204" s="30">
        <f t="shared" si="34"/>
        <v>190</v>
      </c>
      <c r="B204" s="93">
        <v>39820</v>
      </c>
      <c r="C204" s="29" t="s">
        <v>201</v>
      </c>
      <c r="D204" s="77">
        <v>7388.39</v>
      </c>
      <c r="E204" s="95">
        <v>0</v>
      </c>
      <c r="F204" s="82">
        <f t="shared" si="43"/>
        <v>7388.39</v>
      </c>
      <c r="G204" s="94">
        <v>1</v>
      </c>
      <c r="H204" s="94">
        <f>H195</f>
        <v>6.3622429999999994E-2</v>
      </c>
      <c r="I204" s="82">
        <f t="shared" si="44"/>
        <v>470.0673255877</v>
      </c>
      <c r="K204" s="77">
        <v>7388.39</v>
      </c>
      <c r="L204" s="94">
        <v>1</v>
      </c>
      <c r="M204" s="94">
        <f t="shared" si="41"/>
        <v>6.3622429999999994E-2</v>
      </c>
      <c r="N204" s="82">
        <f t="shared" si="42"/>
        <v>470.0673255877</v>
      </c>
      <c r="R204" s="91"/>
    </row>
    <row r="205" spans="1:18">
      <c r="A205" s="30">
        <f t="shared" si="34"/>
        <v>191</v>
      </c>
      <c r="B205" s="93">
        <v>39900</v>
      </c>
      <c r="C205" s="29" t="s">
        <v>187</v>
      </c>
      <c r="D205" s="77">
        <v>162075.01267508627</v>
      </c>
      <c r="E205" s="95">
        <v>0</v>
      </c>
      <c r="F205" s="82">
        <f t="shared" si="43"/>
        <v>162075.01267508627</v>
      </c>
      <c r="G205" s="94">
        <f>G203</f>
        <v>0.104</v>
      </c>
      <c r="H205" s="94">
        <f>H203</f>
        <v>0.49780000000000002</v>
      </c>
      <c r="I205" s="82">
        <f t="shared" si="44"/>
        <v>8390.8178962044258</v>
      </c>
      <c r="K205" s="77">
        <v>162203.40513103298</v>
      </c>
      <c r="L205" s="94">
        <f t="shared" si="45"/>
        <v>0.104</v>
      </c>
      <c r="M205" s="94">
        <f t="shared" si="41"/>
        <v>0.49780000000000002</v>
      </c>
      <c r="N205" s="82">
        <f t="shared" si="42"/>
        <v>8397.4649277197332</v>
      </c>
      <c r="R205" s="91"/>
    </row>
    <row r="206" spans="1:18">
      <c r="A206" s="30">
        <f t="shared" si="34"/>
        <v>192</v>
      </c>
      <c r="B206" s="93">
        <v>39901</v>
      </c>
      <c r="C206" s="29" t="s">
        <v>188</v>
      </c>
      <c r="D206" s="77">
        <v>39780342.823798552</v>
      </c>
      <c r="E206" s="95">
        <v>0</v>
      </c>
      <c r="F206" s="82">
        <f t="shared" si="43"/>
        <v>39780342.823798552</v>
      </c>
      <c r="G206" s="94">
        <f t="shared" si="47"/>
        <v>0.104</v>
      </c>
      <c r="H206" s="94">
        <f t="shared" si="47"/>
        <v>0.49780000000000002</v>
      </c>
      <c r="I206" s="82">
        <f t="shared" si="44"/>
        <v>2059476.0843994396</v>
      </c>
      <c r="K206" s="77">
        <v>37881111.426958598</v>
      </c>
      <c r="L206" s="94">
        <f t="shared" si="45"/>
        <v>0.104</v>
      </c>
      <c r="M206" s="94">
        <f t="shared" si="41"/>
        <v>0.49780000000000002</v>
      </c>
      <c r="N206" s="82">
        <f t="shared" si="42"/>
        <v>1961150.5959073589</v>
      </c>
      <c r="R206" s="91"/>
    </row>
    <row r="207" spans="1:18">
      <c r="A207" s="30">
        <f t="shared" si="34"/>
        <v>193</v>
      </c>
      <c r="B207" s="93">
        <v>39902</v>
      </c>
      <c r="C207" s="29" t="s">
        <v>189</v>
      </c>
      <c r="D207" s="77">
        <v>22284605.143400677</v>
      </c>
      <c r="E207" s="95">
        <v>0</v>
      </c>
      <c r="F207" s="82">
        <f t="shared" si="43"/>
        <v>22284605.143400677</v>
      </c>
      <c r="G207" s="94">
        <f t="shared" si="47"/>
        <v>0.104</v>
      </c>
      <c r="H207" s="94">
        <f t="shared" si="47"/>
        <v>0.49780000000000002</v>
      </c>
      <c r="I207" s="82">
        <f t="shared" si="44"/>
        <v>1153700.749800025</v>
      </c>
      <c r="K207" s="77">
        <v>20046455.105479833</v>
      </c>
      <c r="L207" s="94">
        <f t="shared" si="45"/>
        <v>0.104</v>
      </c>
      <c r="M207" s="94">
        <f t="shared" si="41"/>
        <v>0.49780000000000002</v>
      </c>
      <c r="N207" s="82">
        <f t="shared" si="42"/>
        <v>1037829.0365568175</v>
      </c>
      <c r="R207" s="91"/>
    </row>
    <row r="208" spans="1:18">
      <c r="A208" s="30">
        <f t="shared" si="34"/>
        <v>194</v>
      </c>
      <c r="B208" s="93">
        <v>39903</v>
      </c>
      <c r="C208" s="29" t="s">
        <v>172</v>
      </c>
      <c r="D208" s="77">
        <v>5886586.9159924621</v>
      </c>
      <c r="E208" s="95">
        <v>0</v>
      </c>
      <c r="F208" s="82">
        <f t="shared" si="43"/>
        <v>5886586.9159924621</v>
      </c>
      <c r="G208" s="94">
        <f t="shared" ref="G208:H213" si="48">G207</f>
        <v>0.104</v>
      </c>
      <c r="H208" s="94">
        <f t="shared" si="48"/>
        <v>0.49780000000000002</v>
      </c>
      <c r="I208" s="82">
        <f t="shared" si="44"/>
        <v>304755.66854522895</v>
      </c>
      <c r="K208" s="77">
        <v>4287497.3489874136</v>
      </c>
      <c r="L208" s="94">
        <f t="shared" si="45"/>
        <v>0.104</v>
      </c>
      <c r="M208" s="94">
        <f t="shared" si="41"/>
        <v>0.49780000000000002</v>
      </c>
      <c r="N208" s="82">
        <f t="shared" si="42"/>
        <v>221968.8827538972</v>
      </c>
      <c r="R208" s="91"/>
    </row>
    <row r="209" spans="1:18">
      <c r="A209" s="30">
        <f t="shared" ref="A209:A268" si="49">A208+1</f>
        <v>195</v>
      </c>
      <c r="B209" s="93">
        <v>39904</v>
      </c>
      <c r="C209" s="29" t="s">
        <v>202</v>
      </c>
      <c r="D209" s="77">
        <v>0</v>
      </c>
      <c r="E209" s="95">
        <v>0</v>
      </c>
      <c r="F209" s="82">
        <f t="shared" si="43"/>
        <v>0</v>
      </c>
      <c r="G209" s="94">
        <f t="shared" si="48"/>
        <v>0.104</v>
      </c>
      <c r="H209" s="94">
        <f t="shared" si="48"/>
        <v>0.49780000000000002</v>
      </c>
      <c r="I209" s="82">
        <f t="shared" si="44"/>
        <v>0</v>
      </c>
      <c r="K209" s="77">
        <v>0</v>
      </c>
      <c r="L209" s="94">
        <f t="shared" si="45"/>
        <v>0.104</v>
      </c>
      <c r="M209" s="94">
        <f t="shared" si="41"/>
        <v>0.49780000000000002</v>
      </c>
      <c r="N209" s="82">
        <f t="shared" si="42"/>
        <v>0</v>
      </c>
      <c r="R209" s="91"/>
    </row>
    <row r="210" spans="1:18">
      <c r="A210" s="30">
        <f t="shared" si="49"/>
        <v>196</v>
      </c>
      <c r="B210" s="93">
        <v>39905</v>
      </c>
      <c r="C210" s="29" t="s">
        <v>203</v>
      </c>
      <c r="D210" s="77">
        <v>0</v>
      </c>
      <c r="E210" s="95">
        <v>0</v>
      </c>
      <c r="F210" s="82">
        <f t="shared" si="43"/>
        <v>0</v>
      </c>
      <c r="G210" s="94">
        <f t="shared" si="48"/>
        <v>0.104</v>
      </c>
      <c r="H210" s="94">
        <f t="shared" si="48"/>
        <v>0.49780000000000002</v>
      </c>
      <c r="I210" s="82">
        <f t="shared" si="44"/>
        <v>0</v>
      </c>
      <c r="K210" s="77">
        <v>0</v>
      </c>
      <c r="L210" s="94">
        <f t="shared" si="45"/>
        <v>0.104</v>
      </c>
      <c r="M210" s="94">
        <f t="shared" si="41"/>
        <v>0.49780000000000002</v>
      </c>
      <c r="N210" s="82">
        <f t="shared" si="42"/>
        <v>0</v>
      </c>
      <c r="R210" s="91"/>
    </row>
    <row r="211" spans="1:18">
      <c r="A211" s="30">
        <f t="shared" si="49"/>
        <v>197</v>
      </c>
      <c r="B211" s="93">
        <v>39906</v>
      </c>
      <c r="C211" s="29" t="s">
        <v>173</v>
      </c>
      <c r="D211" s="77">
        <v>2537000.2289227215</v>
      </c>
      <c r="E211" s="95">
        <v>0</v>
      </c>
      <c r="F211" s="82">
        <f t="shared" si="43"/>
        <v>2537000.2289227215</v>
      </c>
      <c r="G211" s="94">
        <f t="shared" si="48"/>
        <v>0.104</v>
      </c>
      <c r="H211" s="94">
        <f t="shared" si="48"/>
        <v>0.49780000000000002</v>
      </c>
      <c r="I211" s="82">
        <f t="shared" si="44"/>
        <v>131343.54625160398</v>
      </c>
      <c r="K211" s="77">
        <v>2484331.0274204458</v>
      </c>
      <c r="L211" s="94">
        <f t="shared" si="45"/>
        <v>0.104</v>
      </c>
      <c r="M211" s="94">
        <f t="shared" si="41"/>
        <v>0.49780000000000002</v>
      </c>
      <c r="N211" s="82">
        <f t="shared" si="42"/>
        <v>128616.79848678938</v>
      </c>
      <c r="R211" s="91"/>
    </row>
    <row r="212" spans="1:18">
      <c r="A212" s="30">
        <f t="shared" si="49"/>
        <v>198</v>
      </c>
      <c r="B212" s="93">
        <v>39907</v>
      </c>
      <c r="C212" s="29" t="s">
        <v>174</v>
      </c>
      <c r="D212" s="77">
        <v>1564492.3401954449</v>
      </c>
      <c r="E212" s="95">
        <v>0</v>
      </c>
      <c r="F212" s="82">
        <f t="shared" si="43"/>
        <v>1564492.3401954449</v>
      </c>
      <c r="G212" s="94">
        <f t="shared" si="48"/>
        <v>0.104</v>
      </c>
      <c r="H212" s="94">
        <f t="shared" si="48"/>
        <v>0.49780000000000002</v>
      </c>
      <c r="I212" s="82">
        <f t="shared" si="44"/>
        <v>80995.645842726415</v>
      </c>
      <c r="K212" s="77">
        <v>1504610.5911255197</v>
      </c>
      <c r="L212" s="94">
        <f t="shared" si="45"/>
        <v>0.104</v>
      </c>
      <c r="M212" s="94">
        <f t="shared" si="41"/>
        <v>0.49780000000000002</v>
      </c>
      <c r="N212" s="82">
        <f t="shared" si="42"/>
        <v>77895.495835277499</v>
      </c>
      <c r="R212" s="91"/>
    </row>
    <row r="213" spans="1:18">
      <c r="A213" s="30">
        <f t="shared" si="49"/>
        <v>199</v>
      </c>
      <c r="B213" s="93">
        <v>39908</v>
      </c>
      <c r="C213" s="29" t="s">
        <v>175</v>
      </c>
      <c r="D213" s="77">
        <v>70884070.994293749</v>
      </c>
      <c r="E213" s="95">
        <v>0</v>
      </c>
      <c r="F213" s="82">
        <f t="shared" si="43"/>
        <v>70884070.994293749</v>
      </c>
      <c r="G213" s="94">
        <f t="shared" si="48"/>
        <v>0.104</v>
      </c>
      <c r="H213" s="94">
        <f t="shared" si="48"/>
        <v>0.49780000000000002</v>
      </c>
      <c r="I213" s="82">
        <f t="shared" si="44"/>
        <v>3669753.4162597805</v>
      </c>
      <c r="K213" s="77">
        <v>68387776.507712141</v>
      </c>
      <c r="L213" s="94">
        <f t="shared" si="45"/>
        <v>0.104</v>
      </c>
      <c r="M213" s="94">
        <f t="shared" si="41"/>
        <v>0.49780000000000002</v>
      </c>
      <c r="N213" s="82">
        <f t="shared" si="42"/>
        <v>3540517.255136067</v>
      </c>
      <c r="R213" s="91"/>
    </row>
    <row r="214" spans="1:18">
      <c r="A214" s="30">
        <f t="shared" si="49"/>
        <v>200</v>
      </c>
      <c r="B214" s="93">
        <v>39909</v>
      </c>
      <c r="C214" s="29" t="s">
        <v>204</v>
      </c>
      <c r="D214" s="77">
        <v>39251.620000000003</v>
      </c>
      <c r="E214" s="95">
        <v>0</v>
      </c>
      <c r="F214" s="82">
        <f t="shared" si="43"/>
        <v>39251.620000000003</v>
      </c>
      <c r="G214" s="94">
        <f>G212</f>
        <v>0.104</v>
      </c>
      <c r="H214" s="94">
        <f>H212</f>
        <v>0.49780000000000002</v>
      </c>
      <c r="I214" s="82">
        <f t="shared" si="44"/>
        <v>2032.1034693440001</v>
      </c>
      <c r="K214" s="77">
        <v>39251.620000000003</v>
      </c>
      <c r="L214" s="94">
        <f t="shared" si="45"/>
        <v>0.104</v>
      </c>
      <c r="M214" s="94">
        <f>H214</f>
        <v>0.49780000000000002</v>
      </c>
      <c r="N214" s="82">
        <f t="shared" si="42"/>
        <v>2032.1034693440001</v>
      </c>
      <c r="R214" s="91"/>
    </row>
    <row r="215" spans="1:18">
      <c r="A215" s="30">
        <f t="shared" si="49"/>
        <v>201</v>
      </c>
      <c r="B215" s="93">
        <v>39921</v>
      </c>
      <c r="C215" s="29" t="s">
        <v>205</v>
      </c>
      <c r="D215" s="77">
        <v>1628899.91</v>
      </c>
      <c r="E215" s="95">
        <v>0</v>
      </c>
      <c r="F215" s="82">
        <f t="shared" si="43"/>
        <v>1628899.91</v>
      </c>
      <c r="G215" s="94">
        <v>1</v>
      </c>
      <c r="H215" s="94">
        <f>$H$195</f>
        <v>6.3622429999999994E-2</v>
      </c>
      <c r="I215" s="82">
        <f t="shared" si="44"/>
        <v>103634.57050098128</v>
      </c>
      <c r="K215" s="77">
        <v>1628899.91</v>
      </c>
      <c r="L215" s="94">
        <v>1</v>
      </c>
      <c r="M215" s="94">
        <f t="shared" si="41"/>
        <v>6.3622429999999994E-2</v>
      </c>
      <c r="N215" s="82">
        <f t="shared" si="42"/>
        <v>103634.57050098128</v>
      </c>
      <c r="R215" s="91"/>
    </row>
    <row r="216" spans="1:18">
      <c r="A216" s="30">
        <f t="shared" si="49"/>
        <v>202</v>
      </c>
      <c r="B216" s="93">
        <v>39922</v>
      </c>
      <c r="C216" s="29" t="s">
        <v>206</v>
      </c>
      <c r="D216" s="77">
        <v>961255.64</v>
      </c>
      <c r="E216" s="95">
        <v>0</v>
      </c>
      <c r="F216" s="82">
        <f t="shared" si="43"/>
        <v>961255.64</v>
      </c>
      <c r="G216" s="94">
        <v>1</v>
      </c>
      <c r="H216" s="94">
        <f t="shared" ref="H216:H217" si="50">$H$195</f>
        <v>6.3622429999999994E-2</v>
      </c>
      <c r="I216" s="82">
        <f t="shared" si="44"/>
        <v>61157.419668005197</v>
      </c>
      <c r="K216" s="77">
        <v>961255.64000000013</v>
      </c>
      <c r="L216" s="94">
        <v>1</v>
      </c>
      <c r="M216" s="94">
        <f t="shared" si="41"/>
        <v>6.3622429999999994E-2</v>
      </c>
      <c r="N216" s="82">
        <f t="shared" si="42"/>
        <v>61157.419668005205</v>
      </c>
      <c r="R216" s="91"/>
    </row>
    <row r="217" spans="1:18">
      <c r="A217" s="30">
        <f t="shared" si="49"/>
        <v>203</v>
      </c>
      <c r="B217" s="93">
        <v>39923</v>
      </c>
      <c r="C217" s="29" t="s">
        <v>207</v>
      </c>
      <c r="D217" s="77">
        <v>60170.36</v>
      </c>
      <c r="E217" s="95">
        <v>0</v>
      </c>
      <c r="F217" s="82">
        <f t="shared" si="43"/>
        <v>60170.36</v>
      </c>
      <c r="G217" s="94">
        <v>1</v>
      </c>
      <c r="H217" s="94">
        <f t="shared" si="50"/>
        <v>6.3622429999999994E-2</v>
      </c>
      <c r="I217" s="82">
        <f t="shared" si="44"/>
        <v>3828.1845171747996</v>
      </c>
      <c r="K217" s="77">
        <v>60170.359999999993</v>
      </c>
      <c r="L217" s="94">
        <v>1</v>
      </c>
      <c r="M217" s="94">
        <f t="shared" si="41"/>
        <v>6.3622429999999994E-2</v>
      </c>
      <c r="N217" s="82">
        <f t="shared" si="42"/>
        <v>3828.1845171747991</v>
      </c>
      <c r="R217" s="91"/>
    </row>
    <row r="218" spans="1:18">
      <c r="A218" s="30">
        <f t="shared" si="49"/>
        <v>204</v>
      </c>
      <c r="B218" s="93">
        <v>39924</v>
      </c>
      <c r="C218" s="29" t="s">
        <v>208</v>
      </c>
      <c r="D218" s="77">
        <v>0</v>
      </c>
      <c r="E218" s="95">
        <v>0</v>
      </c>
      <c r="F218" s="82">
        <f t="shared" si="43"/>
        <v>0</v>
      </c>
      <c r="G218" s="94">
        <f>G213</f>
        <v>0.104</v>
      </c>
      <c r="H218" s="94">
        <f>H213</f>
        <v>0.49780000000000002</v>
      </c>
      <c r="I218" s="82">
        <f t="shared" si="44"/>
        <v>0</v>
      </c>
      <c r="K218" s="77">
        <v>0</v>
      </c>
      <c r="L218" s="94">
        <f t="shared" si="45"/>
        <v>0.104</v>
      </c>
      <c r="M218" s="94">
        <f t="shared" si="41"/>
        <v>0.49780000000000002</v>
      </c>
      <c r="N218" s="82">
        <f t="shared" si="42"/>
        <v>0</v>
      </c>
      <c r="R218" s="91"/>
    </row>
    <row r="219" spans="1:18">
      <c r="A219" s="30">
        <f t="shared" si="49"/>
        <v>205</v>
      </c>
      <c r="B219" s="93">
        <v>39926</v>
      </c>
      <c r="C219" s="29" t="s">
        <v>209</v>
      </c>
      <c r="D219" s="77">
        <v>314379.42</v>
      </c>
      <c r="E219" s="95">
        <v>0</v>
      </c>
      <c r="F219" s="82">
        <f t="shared" si="43"/>
        <v>314379.42</v>
      </c>
      <c r="G219" s="94">
        <v>1</v>
      </c>
      <c r="H219" s="94">
        <f>$H$217</f>
        <v>6.3622429999999994E-2</v>
      </c>
      <c r="I219" s="82">
        <f t="shared" si="44"/>
        <v>20001.582642390596</v>
      </c>
      <c r="K219" s="77">
        <v>314379.42</v>
      </c>
      <c r="L219" s="94">
        <v>1</v>
      </c>
      <c r="M219" s="94">
        <f t="shared" si="41"/>
        <v>6.3622429999999994E-2</v>
      </c>
      <c r="N219" s="82">
        <f t="shared" si="42"/>
        <v>20001.582642390596</v>
      </c>
      <c r="R219" s="91"/>
    </row>
    <row r="220" spans="1:18">
      <c r="A220" s="30">
        <f t="shared" si="49"/>
        <v>206</v>
      </c>
      <c r="B220" s="93">
        <v>39928</v>
      </c>
      <c r="C220" s="29" t="s">
        <v>210</v>
      </c>
      <c r="D220" s="77">
        <v>20716774.299255569</v>
      </c>
      <c r="E220" s="95">
        <v>0</v>
      </c>
      <c r="F220" s="82">
        <f t="shared" si="43"/>
        <v>20716774.299255569</v>
      </c>
      <c r="G220" s="94">
        <v>1</v>
      </c>
      <c r="H220" s="94">
        <f t="shared" ref="H220" si="51">$H$217</f>
        <v>6.3622429999999994E-2</v>
      </c>
      <c r="I220" s="82">
        <f t="shared" si="44"/>
        <v>1318051.5226801864</v>
      </c>
      <c r="K220" s="77">
        <v>20690005.245267909</v>
      </c>
      <c r="L220" s="94">
        <v>1</v>
      </c>
      <c r="M220" s="94">
        <f t="shared" si="41"/>
        <v>6.3622429999999994E-2</v>
      </c>
      <c r="N220" s="82">
        <f t="shared" si="42"/>
        <v>1316348.4104166902</v>
      </c>
      <c r="R220" s="91"/>
    </row>
    <row r="221" spans="1:18">
      <c r="A221" s="30">
        <f t="shared" si="49"/>
        <v>207</v>
      </c>
      <c r="B221" s="93">
        <v>39931</v>
      </c>
      <c r="C221" s="29" t="s">
        <v>211</v>
      </c>
      <c r="D221" s="77">
        <v>297266.61</v>
      </c>
      <c r="E221" s="95">
        <v>0</v>
      </c>
      <c r="F221" s="82">
        <f t="shared" si="43"/>
        <v>297266.61</v>
      </c>
      <c r="G221" s="94">
        <v>1</v>
      </c>
      <c r="H221" s="94">
        <v>0</v>
      </c>
      <c r="I221" s="82">
        <f t="shared" si="44"/>
        <v>0</v>
      </c>
      <c r="K221" s="77">
        <v>297266.60999999993</v>
      </c>
      <c r="L221" s="94">
        <v>1</v>
      </c>
      <c r="M221" s="94">
        <f t="shared" si="41"/>
        <v>0</v>
      </c>
      <c r="N221" s="82">
        <f t="shared" si="42"/>
        <v>0</v>
      </c>
      <c r="R221" s="91"/>
    </row>
    <row r="222" spans="1:18">
      <c r="A222" s="30">
        <f t="shared" si="49"/>
        <v>208</v>
      </c>
      <c r="B222" s="93">
        <v>39932</v>
      </c>
      <c r="C222" s="29" t="s">
        <v>212</v>
      </c>
      <c r="D222" s="77">
        <v>345729.64</v>
      </c>
      <c r="E222" s="95">
        <v>0</v>
      </c>
      <c r="F222" s="82">
        <f t="shared" si="43"/>
        <v>345729.64</v>
      </c>
      <c r="G222" s="94">
        <v>1</v>
      </c>
      <c r="H222" s="94">
        <v>0</v>
      </c>
      <c r="I222" s="82">
        <f t="shared" si="44"/>
        <v>0</v>
      </c>
      <c r="K222" s="77">
        <v>345729.64000000007</v>
      </c>
      <c r="L222" s="94">
        <v>1</v>
      </c>
      <c r="M222" s="94">
        <f t="shared" si="41"/>
        <v>0</v>
      </c>
      <c r="N222" s="82">
        <f t="shared" si="42"/>
        <v>0</v>
      </c>
      <c r="R222" s="91"/>
    </row>
    <row r="223" spans="1:18">
      <c r="A223" s="30">
        <f t="shared" si="49"/>
        <v>209</v>
      </c>
      <c r="B223" s="93">
        <v>39938</v>
      </c>
      <c r="C223" s="29" t="s">
        <v>213</v>
      </c>
      <c r="D223" s="77">
        <v>18754055.436205696</v>
      </c>
      <c r="E223" s="95">
        <v>0</v>
      </c>
      <c r="F223" s="82">
        <f t="shared" si="43"/>
        <v>18754055.436205696</v>
      </c>
      <c r="G223" s="94">
        <v>1</v>
      </c>
      <c r="H223" s="94">
        <v>0</v>
      </c>
      <c r="I223" s="82">
        <f t="shared" si="44"/>
        <v>0</v>
      </c>
      <c r="K223" s="77">
        <v>17976335.601161104</v>
      </c>
      <c r="L223" s="94">
        <v>1</v>
      </c>
      <c r="M223" s="94">
        <f t="shared" si="41"/>
        <v>0</v>
      </c>
      <c r="N223" s="82">
        <f t="shared" si="42"/>
        <v>0</v>
      </c>
      <c r="R223" s="91"/>
    </row>
    <row r="224" spans="1:18">
      <c r="A224" s="30">
        <f t="shared" si="49"/>
        <v>210</v>
      </c>
      <c r="B224" s="83"/>
      <c r="C224" s="29"/>
      <c r="D224" s="84"/>
      <c r="E224" s="84"/>
      <c r="F224" s="84"/>
      <c r="H224" s="94"/>
      <c r="K224" s="84"/>
      <c r="N224" s="84"/>
    </row>
    <row r="225" spans="1:18" ht="15.75" thickBot="1">
      <c r="A225" s="30">
        <f t="shared" si="49"/>
        <v>211</v>
      </c>
      <c r="B225" s="83"/>
      <c r="C225" s="29" t="s">
        <v>214</v>
      </c>
      <c r="D225" s="97">
        <f>SUM(D186:D223)</f>
        <v>213101821.15000001</v>
      </c>
      <c r="E225" s="97">
        <f>SUM(E186:E223)</f>
        <v>0</v>
      </c>
      <c r="F225" s="97">
        <f>SUM(F186:F223)</f>
        <v>213101821.15000001</v>
      </c>
      <c r="G225" s="51"/>
      <c r="H225" s="51"/>
      <c r="I225" s="97">
        <f>SUM(I186:I223)</f>
        <v>9976844.0143007711</v>
      </c>
      <c r="J225" s="98"/>
      <c r="K225" s="97">
        <f>SUM(K186:K223)</f>
        <v>203784288.55307689</v>
      </c>
      <c r="L225" s="51"/>
      <c r="M225" s="51"/>
      <c r="N225" s="97">
        <f>SUM(N186:N223)</f>
        <v>9535581.2731362004</v>
      </c>
    </row>
    <row r="226" spans="1:18" ht="15.75" thickTop="1">
      <c r="A226" s="30">
        <f t="shared" si="49"/>
        <v>212</v>
      </c>
      <c r="B226" s="83"/>
      <c r="C226" s="29"/>
      <c r="D226" s="77"/>
      <c r="E226" s="77"/>
      <c r="F226" s="77"/>
      <c r="I226" s="77"/>
    </row>
    <row r="227" spans="1:18">
      <c r="A227" s="30">
        <f t="shared" si="49"/>
        <v>213</v>
      </c>
      <c r="B227" s="83"/>
      <c r="C227" s="4" t="s">
        <v>178</v>
      </c>
      <c r="D227" s="77">
        <v>14454840.959999993</v>
      </c>
      <c r="E227" s="77">
        <v>0</v>
      </c>
      <c r="F227" s="77">
        <f>D227+E227</f>
        <v>14454840.959999993</v>
      </c>
      <c r="G227" s="94">
        <f>G218</f>
        <v>0.104</v>
      </c>
      <c r="H227" s="94">
        <f>H218</f>
        <v>0.49780000000000002</v>
      </c>
      <c r="I227" s="77">
        <f>F227*G227*H227</f>
        <v>748344.46230835165</v>
      </c>
      <c r="K227" s="77">
        <v>12321402.153846148</v>
      </c>
      <c r="L227" s="94">
        <f>G227</f>
        <v>0.104</v>
      </c>
      <c r="M227" s="94">
        <f>H227</f>
        <v>0.49780000000000002</v>
      </c>
      <c r="N227" s="77">
        <f>K227*L227*M227</f>
        <v>637893.7751871997</v>
      </c>
    </row>
    <row r="228" spans="1:18">
      <c r="A228" s="30">
        <f t="shared" si="49"/>
        <v>214</v>
      </c>
      <c r="B228" s="83"/>
    </row>
    <row r="229" spans="1:18" ht="15.75">
      <c r="A229" s="30">
        <f t="shared" si="49"/>
        <v>215</v>
      </c>
      <c r="B229" s="92" t="s">
        <v>215</v>
      </c>
    </row>
    <row r="230" spans="1:18">
      <c r="A230" s="30">
        <f t="shared" si="49"/>
        <v>216</v>
      </c>
      <c r="B230" s="83"/>
    </row>
    <row r="231" spans="1:18">
      <c r="A231" s="30">
        <f t="shared" si="49"/>
        <v>217</v>
      </c>
      <c r="B231" s="83"/>
      <c r="C231" s="75" t="s">
        <v>182</v>
      </c>
    </row>
    <row r="232" spans="1:18">
      <c r="A232" s="30">
        <f t="shared" si="49"/>
        <v>218</v>
      </c>
      <c r="B232" s="93">
        <v>38900</v>
      </c>
      <c r="C232" s="29" t="s">
        <v>111</v>
      </c>
      <c r="D232" s="77">
        <v>2874239.86</v>
      </c>
      <c r="E232" s="79">
        <v>0</v>
      </c>
      <c r="F232" s="79">
        <f>D232+E232</f>
        <v>2874239.86</v>
      </c>
      <c r="G232" s="94">
        <v>0.1095</v>
      </c>
      <c r="H232" s="94">
        <v>0.51517972406888612</v>
      </c>
      <c r="I232" s="79">
        <f>F232*G232*H232</f>
        <v>162142.13572909404</v>
      </c>
      <c r="K232" s="77">
        <v>2874239.86</v>
      </c>
      <c r="L232" s="94">
        <f>G232</f>
        <v>0.1095</v>
      </c>
      <c r="M232" s="94">
        <f>H232</f>
        <v>0.51517972406888612</v>
      </c>
      <c r="N232" s="79">
        <f>K232*L232*M232</f>
        <v>162142.13572909404</v>
      </c>
      <c r="P232" s="93"/>
      <c r="R232" s="91"/>
    </row>
    <row r="233" spans="1:18">
      <c r="A233" s="30">
        <f t="shared" si="49"/>
        <v>219</v>
      </c>
      <c r="B233" s="93">
        <v>38910</v>
      </c>
      <c r="C233" s="29" t="s">
        <v>216</v>
      </c>
      <c r="D233" s="77">
        <v>1886442.92</v>
      </c>
      <c r="E233" s="82">
        <v>0</v>
      </c>
      <c r="F233" s="99">
        <f>D233+E233</f>
        <v>1886442.92</v>
      </c>
      <c r="G233" s="96">
        <v>1</v>
      </c>
      <c r="H233" s="96">
        <v>2.3186160000000001E-2</v>
      </c>
      <c r="I233" s="82">
        <f>F233*G233*H233</f>
        <v>43739.367373987203</v>
      </c>
      <c r="K233" s="77">
        <v>1886442.9200000006</v>
      </c>
      <c r="L233" s="94">
        <f>G233</f>
        <v>1</v>
      </c>
      <c r="M233" s="94">
        <f>H233</f>
        <v>2.3186160000000001E-2</v>
      </c>
      <c r="N233" s="82">
        <f>K233*L233*M233</f>
        <v>43739.367373987217</v>
      </c>
      <c r="P233" s="93"/>
      <c r="R233" s="91"/>
    </row>
    <row r="234" spans="1:18">
      <c r="A234" s="30">
        <f t="shared" si="49"/>
        <v>220</v>
      </c>
      <c r="B234" s="93">
        <v>39000</v>
      </c>
      <c r="C234" s="29" t="s">
        <v>129</v>
      </c>
      <c r="D234" s="77">
        <v>12669002.609999999</v>
      </c>
      <c r="E234" s="82">
        <v>0</v>
      </c>
      <c r="F234" s="99">
        <f t="shared" ref="F234:F255" si="52">D234+E234</f>
        <v>12669002.609999999</v>
      </c>
      <c r="G234" s="94">
        <f>$G$232</f>
        <v>0.1095</v>
      </c>
      <c r="H234" s="94">
        <f>$H$232</f>
        <v>0.51517972406888612</v>
      </c>
      <c r="I234" s="82">
        <f t="shared" ref="I234:I260" si="53">F234*G234*H234</f>
        <v>714686.05293883383</v>
      </c>
      <c r="K234" s="77">
        <v>12669002.610000001</v>
      </c>
      <c r="L234" s="94">
        <f t="shared" ref="L234:M255" si="54">G234</f>
        <v>0.1095</v>
      </c>
      <c r="M234" s="94">
        <f t="shared" si="54"/>
        <v>0.51517972406888612</v>
      </c>
      <c r="N234" s="82">
        <f t="shared" ref="N234:N260" si="55">K234*L234*M234</f>
        <v>714686.05293883395</v>
      </c>
      <c r="P234" s="93"/>
      <c r="R234" s="91"/>
    </row>
    <row r="235" spans="1:18">
      <c r="A235" s="30">
        <f t="shared" si="49"/>
        <v>221</v>
      </c>
      <c r="B235" s="93">
        <v>39009</v>
      </c>
      <c r="C235" s="29" t="s">
        <v>157</v>
      </c>
      <c r="D235" s="77">
        <v>2820613.55</v>
      </c>
      <c r="E235" s="82">
        <v>0</v>
      </c>
      <c r="F235" s="99">
        <f t="shared" si="52"/>
        <v>2820613.55</v>
      </c>
      <c r="G235" s="94">
        <f>$G$232</f>
        <v>0.1095</v>
      </c>
      <c r="H235" s="94">
        <f>$H$232</f>
        <v>0.51517972406888612</v>
      </c>
      <c r="I235" s="82">
        <f t="shared" si="53"/>
        <v>159116.95868813875</v>
      </c>
      <c r="K235" s="77">
        <v>2820613.55</v>
      </c>
      <c r="L235" s="94">
        <f t="shared" si="54"/>
        <v>0.1095</v>
      </c>
      <c r="M235" s="94">
        <f t="shared" si="54"/>
        <v>0.51517972406888612</v>
      </c>
      <c r="N235" s="82">
        <f t="shared" si="55"/>
        <v>159116.95868813875</v>
      </c>
      <c r="P235" s="93"/>
      <c r="R235" s="91"/>
    </row>
    <row r="236" spans="1:18">
      <c r="A236" s="30">
        <f t="shared" si="49"/>
        <v>222</v>
      </c>
      <c r="B236" s="93">
        <v>39010</v>
      </c>
      <c r="C236" s="29" t="s">
        <v>217</v>
      </c>
      <c r="D236" s="77">
        <v>12305840</v>
      </c>
      <c r="E236" s="82">
        <v>0</v>
      </c>
      <c r="F236" s="99">
        <f t="shared" si="52"/>
        <v>12305840</v>
      </c>
      <c r="G236" s="96">
        <v>1</v>
      </c>
      <c r="H236" s="96">
        <f>$H$233</f>
        <v>2.3186160000000001E-2</v>
      </c>
      <c r="I236" s="82">
        <f t="shared" si="53"/>
        <v>285325.17517440004</v>
      </c>
      <c r="K236" s="77">
        <v>12305840</v>
      </c>
      <c r="L236" s="94">
        <f t="shared" si="54"/>
        <v>1</v>
      </c>
      <c r="M236" s="94">
        <f t="shared" si="54"/>
        <v>2.3186160000000001E-2</v>
      </c>
      <c r="N236" s="82">
        <f t="shared" si="55"/>
        <v>285325.17517440004</v>
      </c>
      <c r="P236" s="93"/>
      <c r="R236" s="91"/>
    </row>
    <row r="237" spans="1:18">
      <c r="A237" s="30">
        <f t="shared" si="49"/>
        <v>223</v>
      </c>
      <c r="B237" s="93">
        <v>39100</v>
      </c>
      <c r="C237" s="29" t="s">
        <v>158</v>
      </c>
      <c r="D237" s="77">
        <v>2418422.2050698451</v>
      </c>
      <c r="E237" s="82">
        <v>0</v>
      </c>
      <c r="F237" s="99">
        <f t="shared" si="52"/>
        <v>2418422.2050698451</v>
      </c>
      <c r="G237" s="94">
        <f>$G$232</f>
        <v>0.1095</v>
      </c>
      <c r="H237" s="94">
        <f>$H$232</f>
        <v>0.51517972406888612</v>
      </c>
      <c r="I237" s="82">
        <f t="shared" si="53"/>
        <v>136428.4682297495</v>
      </c>
      <c r="K237" s="77">
        <v>2389011.0344963623</v>
      </c>
      <c r="L237" s="94">
        <f t="shared" si="54"/>
        <v>0.1095</v>
      </c>
      <c r="M237" s="94">
        <f t="shared" si="54"/>
        <v>0.51517972406888612</v>
      </c>
      <c r="N237" s="82">
        <f t="shared" si="55"/>
        <v>134769.31998765495</v>
      </c>
      <c r="P237" s="93"/>
      <c r="R237" s="91"/>
    </row>
    <row r="238" spans="1:18">
      <c r="A238" s="30">
        <f t="shared" si="49"/>
        <v>224</v>
      </c>
      <c r="B238" s="93">
        <v>39101</v>
      </c>
      <c r="C238" s="29" t="s">
        <v>184</v>
      </c>
      <c r="D238" s="77">
        <v>0</v>
      </c>
      <c r="E238" s="82">
        <v>0</v>
      </c>
      <c r="F238" s="99">
        <f t="shared" si="52"/>
        <v>0</v>
      </c>
      <c r="G238" s="94">
        <f t="shared" ref="G238:G239" si="56">$G$232</f>
        <v>0.1095</v>
      </c>
      <c r="H238" s="94">
        <f t="shared" ref="H238:H239" si="57">$H$232</f>
        <v>0.51517972406888612</v>
      </c>
      <c r="I238" s="82">
        <f t="shared" si="53"/>
        <v>0</v>
      </c>
      <c r="K238" s="77">
        <v>0</v>
      </c>
      <c r="L238" s="94">
        <f t="shared" si="54"/>
        <v>0.1095</v>
      </c>
      <c r="M238" s="94">
        <f t="shared" si="54"/>
        <v>0.51517972406888612</v>
      </c>
      <c r="N238" s="82">
        <f t="shared" si="55"/>
        <v>0</v>
      </c>
      <c r="P238" s="93"/>
      <c r="R238" s="91"/>
    </row>
    <row r="239" spans="1:18">
      <c r="A239" s="30">
        <f t="shared" si="49"/>
        <v>225</v>
      </c>
      <c r="B239" s="93">
        <v>39102</v>
      </c>
      <c r="C239" s="29" t="s">
        <v>218</v>
      </c>
      <c r="D239" s="77">
        <v>0</v>
      </c>
      <c r="E239" s="82">
        <v>0</v>
      </c>
      <c r="F239" s="99">
        <f t="shared" si="52"/>
        <v>0</v>
      </c>
      <c r="G239" s="94">
        <f t="shared" si="56"/>
        <v>0.1095</v>
      </c>
      <c r="H239" s="94">
        <f t="shared" si="57"/>
        <v>0.51517972406888612</v>
      </c>
      <c r="I239" s="82">
        <f t="shared" si="53"/>
        <v>0</v>
      </c>
      <c r="K239" s="77">
        <v>0</v>
      </c>
      <c r="L239" s="94">
        <f t="shared" si="54"/>
        <v>0.1095</v>
      </c>
      <c r="M239" s="94">
        <f t="shared" si="54"/>
        <v>0.51517972406888612</v>
      </c>
      <c r="N239" s="82">
        <f t="shared" si="55"/>
        <v>0</v>
      </c>
      <c r="P239" s="93"/>
      <c r="R239" s="91"/>
    </row>
    <row r="240" spans="1:18">
      <c r="A240" s="30">
        <f t="shared" si="49"/>
        <v>226</v>
      </c>
      <c r="B240" s="93">
        <v>39103</v>
      </c>
      <c r="C240" s="29" t="s">
        <v>219</v>
      </c>
      <c r="D240" s="77">
        <v>0</v>
      </c>
      <c r="E240" s="82">
        <v>0</v>
      </c>
      <c r="F240" s="99">
        <f t="shared" si="52"/>
        <v>0</v>
      </c>
      <c r="G240" s="94">
        <f>$G$232</f>
        <v>0.1095</v>
      </c>
      <c r="H240" s="94">
        <f>$H$232</f>
        <v>0.51517972406888612</v>
      </c>
      <c r="I240" s="82">
        <f t="shared" si="53"/>
        <v>0</v>
      </c>
      <c r="K240" s="77">
        <v>0</v>
      </c>
      <c r="L240" s="94">
        <f t="shared" si="54"/>
        <v>0.1095</v>
      </c>
      <c r="M240" s="94">
        <f t="shared" si="54"/>
        <v>0.51517972406888612</v>
      </c>
      <c r="N240" s="82">
        <f t="shared" si="55"/>
        <v>0</v>
      </c>
      <c r="P240" s="93"/>
      <c r="R240" s="91"/>
    </row>
    <row r="241" spans="1:18">
      <c r="A241" s="30">
        <f t="shared" si="49"/>
        <v>227</v>
      </c>
      <c r="B241" s="93">
        <v>39110</v>
      </c>
      <c r="C241" s="29" t="s">
        <v>220</v>
      </c>
      <c r="D241" s="77">
        <v>417639.07316438382</v>
      </c>
      <c r="E241" s="82">
        <v>0</v>
      </c>
      <c r="F241" s="99">
        <f t="shared" si="52"/>
        <v>417639.07316438382</v>
      </c>
      <c r="G241" s="96">
        <v>1</v>
      </c>
      <c r="H241" s="96">
        <f>$H$233</f>
        <v>2.3186160000000001E-2</v>
      </c>
      <c r="I241" s="82">
        <f t="shared" si="53"/>
        <v>9683.4463726411104</v>
      </c>
      <c r="K241" s="77">
        <v>395234.07290416886</v>
      </c>
      <c r="L241" s="94">
        <f t="shared" si="54"/>
        <v>1</v>
      </c>
      <c r="M241" s="94">
        <f t="shared" si="54"/>
        <v>2.3186160000000001E-2</v>
      </c>
      <c r="N241" s="82">
        <f t="shared" si="55"/>
        <v>9163.9604518077249</v>
      </c>
      <c r="P241" s="93"/>
      <c r="R241" s="91"/>
    </row>
    <row r="242" spans="1:18">
      <c r="A242" s="30">
        <f t="shared" si="49"/>
        <v>228</v>
      </c>
      <c r="B242" s="93">
        <v>39210</v>
      </c>
      <c r="C242" s="29" t="s">
        <v>221</v>
      </c>
      <c r="D242" s="77">
        <v>96290.22</v>
      </c>
      <c r="E242" s="82">
        <v>0</v>
      </c>
      <c r="F242" s="99">
        <f t="shared" si="52"/>
        <v>96290.22</v>
      </c>
      <c r="G242" s="96">
        <v>1</v>
      </c>
      <c r="H242" s="96">
        <f t="shared" ref="H242:H244" si="58">$H$233</f>
        <v>2.3186160000000001E-2</v>
      </c>
      <c r="I242" s="82">
        <f t="shared" si="53"/>
        <v>2232.6004473552002</v>
      </c>
      <c r="K242" s="77">
        <v>96290.219999999987</v>
      </c>
      <c r="L242" s="94">
        <f t="shared" si="54"/>
        <v>1</v>
      </c>
      <c r="M242" s="94">
        <f t="shared" si="54"/>
        <v>2.3186160000000001E-2</v>
      </c>
      <c r="N242" s="82">
        <f t="shared" si="55"/>
        <v>2232.6004473551998</v>
      </c>
      <c r="P242" s="93"/>
      <c r="R242" s="91"/>
    </row>
    <row r="243" spans="1:18">
      <c r="A243" s="30">
        <f t="shared" si="49"/>
        <v>229</v>
      </c>
      <c r="B243" s="93">
        <v>39410</v>
      </c>
      <c r="C243" s="29" t="s">
        <v>222</v>
      </c>
      <c r="D243" s="77">
        <v>458264.58504472178</v>
      </c>
      <c r="E243" s="82">
        <v>0</v>
      </c>
      <c r="F243" s="99">
        <f t="shared" si="52"/>
        <v>458264.58504472178</v>
      </c>
      <c r="G243" s="96">
        <v>1</v>
      </c>
      <c r="H243" s="96">
        <f t="shared" si="58"/>
        <v>2.3186160000000001E-2</v>
      </c>
      <c r="I243" s="82">
        <f t="shared" si="53"/>
        <v>10625.395991180527</v>
      </c>
      <c r="K243" s="77">
        <v>419762.49121308059</v>
      </c>
      <c r="L243" s="94">
        <f t="shared" si="54"/>
        <v>1</v>
      </c>
      <c r="M243" s="94">
        <f t="shared" si="54"/>
        <v>2.3186160000000001E-2</v>
      </c>
      <c r="N243" s="82">
        <f t="shared" si="55"/>
        <v>9732.680283265081</v>
      </c>
      <c r="P243" s="93"/>
      <c r="R243" s="91"/>
    </row>
    <row r="244" spans="1:18">
      <c r="A244" s="30">
        <f t="shared" si="49"/>
        <v>230</v>
      </c>
      <c r="B244" s="93">
        <v>39510</v>
      </c>
      <c r="C244" s="29" t="s">
        <v>223</v>
      </c>
      <c r="D244" s="77">
        <v>23632.07</v>
      </c>
      <c r="E244" s="82">
        <v>0</v>
      </c>
      <c r="F244" s="99">
        <f t="shared" si="52"/>
        <v>23632.07</v>
      </c>
      <c r="G244" s="96">
        <v>1</v>
      </c>
      <c r="H244" s="96">
        <f t="shared" si="58"/>
        <v>2.3186160000000001E-2</v>
      </c>
      <c r="I244" s="82">
        <f t="shared" si="53"/>
        <v>547.93695615119998</v>
      </c>
      <c r="K244" s="77">
        <v>23632.070000000003</v>
      </c>
      <c r="L244" s="94">
        <f t="shared" si="54"/>
        <v>1</v>
      </c>
      <c r="M244" s="94">
        <f t="shared" si="54"/>
        <v>2.3186160000000001E-2</v>
      </c>
      <c r="N244" s="82">
        <f t="shared" si="55"/>
        <v>547.93695615120009</v>
      </c>
      <c r="P244" s="93"/>
      <c r="R244" s="91"/>
    </row>
    <row r="245" spans="1:18">
      <c r="A245" s="30">
        <f t="shared" si="49"/>
        <v>231</v>
      </c>
      <c r="B245" s="93">
        <v>39700</v>
      </c>
      <c r="C245" s="29" t="s">
        <v>166</v>
      </c>
      <c r="D245" s="77">
        <v>1913117.11</v>
      </c>
      <c r="E245" s="82">
        <v>0</v>
      </c>
      <c r="F245" s="99">
        <f t="shared" si="52"/>
        <v>1913117.11</v>
      </c>
      <c r="G245" s="94">
        <f>$G$232</f>
        <v>0.1095</v>
      </c>
      <c r="H245" s="94">
        <f>$H$232</f>
        <v>0.51517972406888612</v>
      </c>
      <c r="I245" s="82">
        <f t="shared" si="53"/>
        <v>107923.10636011852</v>
      </c>
      <c r="K245" s="77">
        <v>1913117.1099999996</v>
      </c>
      <c r="L245" s="94">
        <f t="shared" si="54"/>
        <v>0.1095</v>
      </c>
      <c r="M245" s="94">
        <f t="shared" si="54"/>
        <v>0.51517972406888612</v>
      </c>
      <c r="N245" s="82">
        <f t="shared" si="55"/>
        <v>107923.10636011849</v>
      </c>
      <c r="P245" s="93"/>
      <c r="R245" s="91"/>
    </row>
    <row r="246" spans="1:18">
      <c r="A246" s="30">
        <f t="shared" si="49"/>
        <v>232</v>
      </c>
      <c r="B246" s="93">
        <v>39710</v>
      </c>
      <c r="C246" s="29" t="s">
        <v>224</v>
      </c>
      <c r="D246" s="77">
        <v>291500.62</v>
      </c>
      <c r="E246" s="82">
        <v>0</v>
      </c>
      <c r="F246" s="99">
        <f>D246+E246</f>
        <v>291500.62</v>
      </c>
      <c r="G246" s="96">
        <v>1</v>
      </c>
      <c r="H246" s="96">
        <f>$H$233</f>
        <v>2.3186160000000001E-2</v>
      </c>
      <c r="I246" s="82">
        <f t="shared" si="53"/>
        <v>6758.7800154192</v>
      </c>
      <c r="K246" s="77">
        <v>291500.62000000005</v>
      </c>
      <c r="L246" s="94">
        <f>G246</f>
        <v>1</v>
      </c>
      <c r="M246" s="94">
        <f>H246</f>
        <v>2.3186160000000001E-2</v>
      </c>
      <c r="N246" s="82">
        <f t="shared" si="55"/>
        <v>6758.7800154192018</v>
      </c>
      <c r="P246" s="93"/>
      <c r="R246" s="91"/>
    </row>
    <row r="247" spans="1:18">
      <c r="A247" s="30">
        <f t="shared" si="49"/>
        <v>233</v>
      </c>
      <c r="B247" s="93">
        <v>39800</v>
      </c>
      <c r="C247" s="29" t="s">
        <v>169</v>
      </c>
      <c r="D247" s="77">
        <v>70015.66</v>
      </c>
      <c r="E247" s="82">
        <v>0</v>
      </c>
      <c r="F247" s="99">
        <f t="shared" si="52"/>
        <v>70015.66</v>
      </c>
      <c r="G247" s="94">
        <f t="shared" ref="G247:G255" si="59">$G$232</f>
        <v>0.1095</v>
      </c>
      <c r="H247" s="94">
        <f t="shared" ref="H247:H255" si="60">$H$232</f>
        <v>0.51517972406888612</v>
      </c>
      <c r="I247" s="82">
        <f t="shared" si="53"/>
        <v>3949.7359997234539</v>
      </c>
      <c r="K247" s="77">
        <v>70015.660000000018</v>
      </c>
      <c r="L247" s="94">
        <f t="shared" si="54"/>
        <v>0.1095</v>
      </c>
      <c r="M247" s="94">
        <f t="shared" si="54"/>
        <v>0.51517972406888612</v>
      </c>
      <c r="N247" s="82">
        <f t="shared" si="55"/>
        <v>3949.7359997234548</v>
      </c>
      <c r="P247" s="93"/>
      <c r="R247" s="91"/>
    </row>
    <row r="248" spans="1:18">
      <c r="A248" s="30">
        <f t="shared" si="49"/>
        <v>234</v>
      </c>
      <c r="B248" s="93">
        <v>39810</v>
      </c>
      <c r="C248" s="29" t="s">
        <v>225</v>
      </c>
      <c r="D248" s="77">
        <v>509282.85</v>
      </c>
      <c r="E248" s="82">
        <v>0</v>
      </c>
      <c r="F248" s="99">
        <f t="shared" si="52"/>
        <v>509282.85</v>
      </c>
      <c r="G248" s="94">
        <v>1</v>
      </c>
      <c r="H248" s="96">
        <f t="shared" ref="H248" si="61">$H$233</f>
        <v>2.3186160000000001E-2</v>
      </c>
      <c r="I248" s="82">
        <f t="shared" si="53"/>
        <v>11808.313645356</v>
      </c>
      <c r="K248" s="77">
        <v>509282.84999999992</v>
      </c>
      <c r="L248" s="94">
        <f t="shared" si="54"/>
        <v>1</v>
      </c>
      <c r="M248" s="94">
        <f t="shared" si="54"/>
        <v>2.3186160000000001E-2</v>
      </c>
      <c r="N248" s="82">
        <f t="shared" si="55"/>
        <v>11808.313645355998</v>
      </c>
      <c r="P248" s="93"/>
      <c r="R248" s="91"/>
    </row>
    <row r="249" spans="1:18">
      <c r="A249" s="30">
        <f t="shared" si="49"/>
        <v>235</v>
      </c>
      <c r="B249" s="93">
        <v>39900</v>
      </c>
      <c r="C249" s="29" t="s">
        <v>187</v>
      </c>
      <c r="D249" s="77">
        <v>629166.46</v>
      </c>
      <c r="E249" s="82">
        <v>0</v>
      </c>
      <c r="F249" s="99">
        <f t="shared" si="52"/>
        <v>629166.46</v>
      </c>
      <c r="G249" s="94">
        <f t="shared" si="59"/>
        <v>0.1095</v>
      </c>
      <c r="H249" s="94">
        <f t="shared" si="60"/>
        <v>0.51517972406888612</v>
      </c>
      <c r="I249" s="82">
        <f t="shared" si="53"/>
        <v>35492.651456553664</v>
      </c>
      <c r="K249" s="77">
        <v>629166.46</v>
      </c>
      <c r="L249" s="94">
        <f t="shared" si="54"/>
        <v>0.1095</v>
      </c>
      <c r="M249" s="94">
        <f t="shared" si="54"/>
        <v>0.51517972406888612</v>
      </c>
      <c r="N249" s="82">
        <f t="shared" si="55"/>
        <v>35492.651456553664</v>
      </c>
      <c r="P249" s="93"/>
      <c r="R249" s="91"/>
    </row>
    <row r="250" spans="1:18">
      <c r="A250" s="30">
        <f t="shared" si="49"/>
        <v>236</v>
      </c>
      <c r="B250" s="93">
        <v>39901</v>
      </c>
      <c r="C250" s="29" t="s">
        <v>188</v>
      </c>
      <c r="D250" s="77">
        <v>10343248.640000001</v>
      </c>
      <c r="E250" s="82">
        <v>0</v>
      </c>
      <c r="F250" s="99">
        <f t="shared" si="52"/>
        <v>10343248.640000001</v>
      </c>
      <c r="G250" s="94">
        <f t="shared" si="59"/>
        <v>0.1095</v>
      </c>
      <c r="H250" s="94">
        <f t="shared" si="60"/>
        <v>0.51517972406888612</v>
      </c>
      <c r="I250" s="82">
        <f t="shared" si="53"/>
        <v>583485.20184625348</v>
      </c>
      <c r="K250" s="77">
        <v>10343248.639999999</v>
      </c>
      <c r="L250" s="94">
        <f t="shared" si="54"/>
        <v>0.1095</v>
      </c>
      <c r="M250" s="94">
        <f t="shared" si="54"/>
        <v>0.51517972406888612</v>
      </c>
      <c r="N250" s="82">
        <f t="shared" si="55"/>
        <v>583485.20184625336</v>
      </c>
      <c r="P250" s="93"/>
      <c r="R250" s="91"/>
    </row>
    <row r="251" spans="1:18">
      <c r="A251" s="30">
        <f t="shared" si="49"/>
        <v>237</v>
      </c>
      <c r="B251" s="93">
        <v>39902</v>
      </c>
      <c r="C251" s="29" t="s">
        <v>189</v>
      </c>
      <c r="D251" s="77">
        <v>2023936.45</v>
      </c>
      <c r="E251" s="82">
        <v>0</v>
      </c>
      <c r="F251" s="99">
        <f t="shared" si="52"/>
        <v>2023936.45</v>
      </c>
      <c r="G251" s="94">
        <f t="shared" si="59"/>
        <v>0.1095</v>
      </c>
      <c r="H251" s="94">
        <f t="shared" si="60"/>
        <v>0.51517972406888612</v>
      </c>
      <c r="I251" s="82">
        <f t="shared" si="53"/>
        <v>114174.66689191372</v>
      </c>
      <c r="K251" s="77">
        <v>2023936.4499999995</v>
      </c>
      <c r="L251" s="94">
        <f t="shared" si="54"/>
        <v>0.1095</v>
      </c>
      <c r="M251" s="94">
        <f t="shared" si="54"/>
        <v>0.51517972406888612</v>
      </c>
      <c r="N251" s="82">
        <f t="shared" si="55"/>
        <v>114174.66689191369</v>
      </c>
      <c r="P251" s="93"/>
      <c r="R251" s="91"/>
    </row>
    <row r="252" spans="1:18">
      <c r="A252" s="30">
        <f t="shared" si="49"/>
        <v>238</v>
      </c>
      <c r="B252" s="93">
        <v>39903</v>
      </c>
      <c r="C252" s="29" t="s">
        <v>172</v>
      </c>
      <c r="D252" s="77">
        <v>629225.62</v>
      </c>
      <c r="E252" s="82">
        <v>0</v>
      </c>
      <c r="F252" s="99">
        <f t="shared" si="52"/>
        <v>629225.62</v>
      </c>
      <c r="G252" s="94">
        <f t="shared" si="59"/>
        <v>0.1095</v>
      </c>
      <c r="H252" s="94">
        <f t="shared" si="60"/>
        <v>0.51517972406888612</v>
      </c>
      <c r="I252" s="82">
        <f>F252*G252*H252</f>
        <v>35495.988801109779</v>
      </c>
      <c r="K252" s="77">
        <v>629225.62</v>
      </c>
      <c r="L252" s="94">
        <f t="shared" si="54"/>
        <v>0.1095</v>
      </c>
      <c r="M252" s="94">
        <f t="shared" si="54"/>
        <v>0.51517972406888612</v>
      </c>
      <c r="N252" s="82">
        <f t="shared" si="55"/>
        <v>35495.988801109779</v>
      </c>
      <c r="P252" s="93"/>
      <c r="R252" s="91"/>
    </row>
    <row r="253" spans="1:18">
      <c r="A253" s="30">
        <f t="shared" si="49"/>
        <v>239</v>
      </c>
      <c r="B253" s="93">
        <v>39906</v>
      </c>
      <c r="C253" s="29" t="s">
        <v>173</v>
      </c>
      <c r="D253" s="77">
        <v>1012629.3512530879</v>
      </c>
      <c r="E253" s="82">
        <v>0</v>
      </c>
      <c r="F253" s="99">
        <f t="shared" si="52"/>
        <v>1012629.3512530879</v>
      </c>
      <c r="G253" s="94">
        <f t="shared" si="59"/>
        <v>0.1095</v>
      </c>
      <c r="H253" s="94">
        <f t="shared" si="60"/>
        <v>0.51517972406888612</v>
      </c>
      <c r="I253" s="82">
        <f t="shared" si="53"/>
        <v>57124.629019006992</v>
      </c>
      <c r="K253" s="77">
        <v>1003829.4933386662</v>
      </c>
      <c r="L253" s="94">
        <f t="shared" si="54"/>
        <v>0.1095</v>
      </c>
      <c r="M253" s="94">
        <f t="shared" si="54"/>
        <v>0.51517972406888612</v>
      </c>
      <c r="N253" s="82">
        <f t="shared" si="55"/>
        <v>56628.209852251399</v>
      </c>
      <c r="P253" s="93"/>
      <c r="R253" s="91"/>
    </row>
    <row r="254" spans="1:18">
      <c r="A254" s="30">
        <f t="shared" si="49"/>
        <v>240</v>
      </c>
      <c r="B254" s="93">
        <v>39907</v>
      </c>
      <c r="C254" s="29" t="s">
        <v>174</v>
      </c>
      <c r="D254" s="77">
        <v>190246.97</v>
      </c>
      <c r="E254" s="82">
        <v>0</v>
      </c>
      <c r="F254" s="99">
        <f t="shared" si="52"/>
        <v>190246.97</v>
      </c>
      <c r="G254" s="94">
        <f t="shared" si="59"/>
        <v>0.1095</v>
      </c>
      <c r="H254" s="94">
        <f t="shared" si="60"/>
        <v>0.51517972406888612</v>
      </c>
      <c r="I254" s="82">
        <f t="shared" si="53"/>
        <v>10732.246275294812</v>
      </c>
      <c r="K254" s="77">
        <v>190246.97000000003</v>
      </c>
      <c r="L254" s="94">
        <f t="shared" si="54"/>
        <v>0.1095</v>
      </c>
      <c r="M254" s="94">
        <f t="shared" si="54"/>
        <v>0.51517972406888612</v>
      </c>
      <c r="N254" s="82">
        <f t="shared" si="55"/>
        <v>10732.246275294814</v>
      </c>
      <c r="P254" s="93"/>
      <c r="R254" s="91"/>
    </row>
    <row r="255" spans="1:18">
      <c r="A255" s="30">
        <f t="shared" si="49"/>
        <v>241</v>
      </c>
      <c r="B255" s="93">
        <v>39908</v>
      </c>
      <c r="C255" s="29" t="s">
        <v>175</v>
      </c>
      <c r="D255" s="77">
        <v>90927931.236683995</v>
      </c>
      <c r="E255" s="82">
        <v>0</v>
      </c>
      <c r="F255" s="99">
        <f t="shared" si="52"/>
        <v>90927931.236683995</v>
      </c>
      <c r="G255" s="94">
        <f t="shared" si="59"/>
        <v>0.1095</v>
      </c>
      <c r="H255" s="94">
        <f t="shared" si="60"/>
        <v>0.51517972406888612</v>
      </c>
      <c r="I255" s="82">
        <f t="shared" si="53"/>
        <v>5129442.8044513119</v>
      </c>
      <c r="K255" s="77">
        <v>90401788.944546491</v>
      </c>
      <c r="L255" s="94">
        <f t="shared" si="54"/>
        <v>0.1095</v>
      </c>
      <c r="M255" s="94">
        <f t="shared" si="54"/>
        <v>0.51517972406888612</v>
      </c>
      <c r="N255" s="82">
        <f t="shared" si="55"/>
        <v>5099761.9708744725</v>
      </c>
      <c r="P255" s="93"/>
      <c r="R255" s="91"/>
    </row>
    <row r="256" spans="1:18">
      <c r="A256" s="30">
        <f t="shared" si="49"/>
        <v>242</v>
      </c>
      <c r="B256" s="93">
        <v>39910</v>
      </c>
      <c r="C256" s="29" t="s">
        <v>226</v>
      </c>
      <c r="D256" s="77">
        <v>339657.73</v>
      </c>
      <c r="E256" s="82">
        <v>0</v>
      </c>
      <c r="F256" s="99">
        <f>D256+E256</f>
        <v>339657.73</v>
      </c>
      <c r="G256" s="96">
        <v>1</v>
      </c>
      <c r="H256" s="96">
        <f>$H$233</f>
        <v>2.3186160000000001E-2</v>
      </c>
      <c r="I256" s="82">
        <f t="shared" si="53"/>
        <v>7875.3584730167995</v>
      </c>
      <c r="K256" s="77">
        <v>339657.73000000004</v>
      </c>
      <c r="L256" s="94">
        <f>G256</f>
        <v>1</v>
      </c>
      <c r="M256" s="94">
        <f>H256</f>
        <v>2.3186160000000001E-2</v>
      </c>
      <c r="N256" s="82">
        <f t="shared" si="55"/>
        <v>7875.3584730168013</v>
      </c>
      <c r="P256" s="93"/>
      <c r="R256" s="91"/>
    </row>
    <row r="257" spans="1:18">
      <c r="A257" s="30">
        <f t="shared" si="49"/>
        <v>243</v>
      </c>
      <c r="B257" s="93">
        <v>39916</v>
      </c>
      <c r="C257" s="41" t="s">
        <v>227</v>
      </c>
      <c r="D257" s="77">
        <v>309715.19878395781</v>
      </c>
      <c r="E257" s="82">
        <v>0</v>
      </c>
      <c r="F257" s="99">
        <f t="shared" ref="F257:F260" si="62">D257+E257</f>
        <v>309715.19878395781</v>
      </c>
      <c r="G257" s="96">
        <v>1</v>
      </c>
      <c r="H257" s="96">
        <f>$H$233</f>
        <v>2.3186160000000001E-2</v>
      </c>
      <c r="I257" s="82">
        <f t="shared" si="53"/>
        <v>7181.1061534366518</v>
      </c>
      <c r="K257" s="77">
        <v>274365.75350122631</v>
      </c>
      <c r="L257" s="94">
        <f t="shared" ref="L257:M260" si="63">G257</f>
        <v>1</v>
      </c>
      <c r="M257" s="94">
        <f t="shared" si="63"/>
        <v>2.3186160000000001E-2</v>
      </c>
      <c r="N257" s="82">
        <f t="shared" si="55"/>
        <v>6361.488259199994</v>
      </c>
      <c r="P257" s="93"/>
      <c r="R257" s="91"/>
    </row>
    <row r="258" spans="1:18">
      <c r="A258" s="30">
        <f t="shared" si="49"/>
        <v>244</v>
      </c>
      <c r="B258" s="93">
        <v>39917</v>
      </c>
      <c r="C258" s="41" t="s">
        <v>228</v>
      </c>
      <c r="D258" s="77">
        <v>103891.78</v>
      </c>
      <c r="E258" s="82">
        <v>0</v>
      </c>
      <c r="F258" s="99">
        <f t="shared" si="62"/>
        <v>103891.78</v>
      </c>
      <c r="G258" s="96">
        <v>1</v>
      </c>
      <c r="H258" s="96">
        <f>$H$233</f>
        <v>2.3186160000000001E-2</v>
      </c>
      <c r="I258" s="82">
        <f t="shared" si="53"/>
        <v>2408.8514337648003</v>
      </c>
      <c r="K258" s="77">
        <v>103891.78000000001</v>
      </c>
      <c r="L258" s="94">
        <f t="shared" si="63"/>
        <v>1</v>
      </c>
      <c r="M258" s="94">
        <f t="shared" si="63"/>
        <v>2.3186160000000001E-2</v>
      </c>
      <c r="N258" s="82">
        <f t="shared" si="55"/>
        <v>2408.8514337648003</v>
      </c>
      <c r="P258" s="93"/>
      <c r="R258" s="91"/>
    </row>
    <row r="259" spans="1:18">
      <c r="A259" s="30">
        <f t="shared" si="49"/>
        <v>245</v>
      </c>
      <c r="B259" s="93">
        <v>39918</v>
      </c>
      <c r="C259" s="41" t="s">
        <v>229</v>
      </c>
      <c r="D259" s="77">
        <v>20560.16</v>
      </c>
      <c r="E259" s="82">
        <v>0</v>
      </c>
      <c r="F259" s="99">
        <f t="shared" si="62"/>
        <v>20560.16</v>
      </c>
      <c r="G259" s="96">
        <v>1</v>
      </c>
      <c r="H259" s="96">
        <f>$H$233</f>
        <v>2.3186160000000001E-2</v>
      </c>
      <c r="I259" s="82">
        <f t="shared" si="53"/>
        <v>476.71115938560001</v>
      </c>
      <c r="K259" s="77">
        <v>20560.16</v>
      </c>
      <c r="L259" s="94">
        <f t="shared" si="63"/>
        <v>1</v>
      </c>
      <c r="M259" s="94">
        <f t="shared" si="63"/>
        <v>2.3186160000000001E-2</v>
      </c>
      <c r="N259" s="82">
        <f t="shared" si="55"/>
        <v>476.71115938560001</v>
      </c>
      <c r="P259" s="93"/>
      <c r="R259" s="91"/>
    </row>
    <row r="260" spans="1:18">
      <c r="A260" s="30">
        <f t="shared" si="49"/>
        <v>246</v>
      </c>
      <c r="B260" s="93">
        <v>39924</v>
      </c>
      <c r="C260" s="41" t="s">
        <v>230</v>
      </c>
      <c r="D260" s="77">
        <v>0</v>
      </c>
      <c r="E260" s="82">
        <v>0</v>
      </c>
      <c r="F260" s="99">
        <f t="shared" si="62"/>
        <v>0</v>
      </c>
      <c r="G260" s="94">
        <f t="shared" ref="G260" si="64">$G$232</f>
        <v>0.1095</v>
      </c>
      <c r="H260" s="94">
        <f t="shared" ref="H260" si="65">$H$232</f>
        <v>0.51517972406888612</v>
      </c>
      <c r="I260" s="82">
        <f t="shared" si="53"/>
        <v>0</v>
      </c>
      <c r="K260" s="77">
        <v>0</v>
      </c>
      <c r="L260" s="94">
        <f t="shared" si="63"/>
        <v>0.1095</v>
      </c>
      <c r="M260" s="94">
        <f t="shared" si="63"/>
        <v>0.51517972406888612</v>
      </c>
      <c r="N260" s="82">
        <f t="shared" si="55"/>
        <v>0</v>
      </c>
      <c r="P260" s="93"/>
      <c r="R260" s="91"/>
    </row>
    <row r="261" spans="1:18">
      <c r="A261" s="30">
        <f t="shared" si="49"/>
        <v>247</v>
      </c>
      <c r="B261" s="4"/>
      <c r="C261" s="29"/>
      <c r="D261" s="84"/>
      <c r="E261" s="84"/>
      <c r="F261" s="84"/>
      <c r="I261" s="84"/>
      <c r="K261" s="84"/>
      <c r="N261" s="84"/>
    </row>
    <row r="262" spans="1:18" ht="15.75" thickBot="1">
      <c r="A262" s="30">
        <f t="shared" si="49"/>
        <v>248</v>
      </c>
      <c r="B262" s="4"/>
      <c r="C262" s="29" t="s">
        <v>231</v>
      </c>
      <c r="D262" s="97">
        <f>SUM(D232:D260)</f>
        <v>145284512.92999998</v>
      </c>
      <c r="E262" s="97">
        <f>SUM(E232:E260)</f>
        <v>0</v>
      </c>
      <c r="F262" s="97">
        <f>SUM(F232:F260)</f>
        <v>145284512.92999998</v>
      </c>
      <c r="G262" s="51"/>
      <c r="H262" s="51"/>
      <c r="I262" s="97">
        <f>SUM(I232:I260)</f>
        <v>7638857.6898831986</v>
      </c>
      <c r="J262" s="98"/>
      <c r="K262" s="97">
        <f>SUM(K232:K260)</f>
        <v>144623903.06999999</v>
      </c>
      <c r="L262" s="51"/>
      <c r="M262" s="51"/>
      <c r="N262" s="97">
        <f>SUM(N232:N260)</f>
        <v>7604789.4693745235</v>
      </c>
      <c r="P262" s="82"/>
      <c r="Q262" s="82"/>
    </row>
    <row r="263" spans="1:18" ht="15.75" thickTop="1">
      <c r="A263" s="30">
        <f t="shared" si="49"/>
        <v>249</v>
      </c>
      <c r="B263" s="4"/>
      <c r="C263" s="29"/>
      <c r="D263" s="77"/>
      <c r="E263" s="77"/>
      <c r="F263" s="77"/>
      <c r="I263" s="77"/>
      <c r="K263" s="77"/>
      <c r="N263" s="77"/>
    </row>
    <row r="264" spans="1:18">
      <c r="A264" s="30">
        <f t="shared" si="49"/>
        <v>250</v>
      </c>
      <c r="B264" s="4"/>
      <c r="C264" s="4" t="s">
        <v>178</v>
      </c>
      <c r="D264" s="77">
        <v>3983793.9399999995</v>
      </c>
      <c r="E264" s="77">
        <v>0</v>
      </c>
      <c r="F264" s="77">
        <f>D264+E264</f>
        <v>3983793.9399999995</v>
      </c>
      <c r="G264" s="94">
        <f>$G$232</f>
        <v>0.1095</v>
      </c>
      <c r="H264" s="94">
        <f>$H$232</f>
        <v>0.51517972406888612</v>
      </c>
      <c r="I264" s="77">
        <f>F264*G264*H264</f>
        <v>224734.49997183681</v>
      </c>
      <c r="K264" s="77">
        <v>3282347.9423076911</v>
      </c>
      <c r="L264" s="94">
        <f>G264</f>
        <v>0.1095</v>
      </c>
      <c r="M264" s="94">
        <f>H264</f>
        <v>0.51517972406888612</v>
      </c>
      <c r="N264" s="77">
        <f>K264*L264*M264</f>
        <v>185164.40224016868</v>
      </c>
    </row>
    <row r="265" spans="1:18">
      <c r="A265" s="30">
        <f t="shared" si="49"/>
        <v>251</v>
      </c>
    </row>
    <row r="266" spans="1:18" ht="15.75" thickBot="1">
      <c r="A266" s="30">
        <f t="shared" si="49"/>
        <v>252</v>
      </c>
      <c r="C266" s="29" t="s">
        <v>232</v>
      </c>
      <c r="D266" s="97">
        <f>D262+D225+D179+D117</f>
        <v>1013926193.9060929</v>
      </c>
      <c r="E266" s="97">
        <f>E262+E225+E179+E117</f>
        <v>0</v>
      </c>
      <c r="F266" s="97">
        <f>F262+F225+F179+F117</f>
        <v>1013926193.9060929</v>
      </c>
      <c r="I266" s="97">
        <f>I262+I225+I179+I117</f>
        <v>671307963.42642283</v>
      </c>
      <c r="K266" s="97">
        <f>K262+K225+K179+K117</f>
        <v>965402683.29022288</v>
      </c>
      <c r="N266" s="97">
        <f>N262+N225+N179+N117</f>
        <v>632311605.20581806</v>
      </c>
    </row>
    <row r="267" spans="1:18" ht="15.75" thickTop="1">
      <c r="A267" s="30">
        <f t="shared" si="49"/>
        <v>253</v>
      </c>
    </row>
    <row r="268" spans="1:18" ht="30.75" thickBot="1">
      <c r="A268" s="30">
        <f t="shared" si="49"/>
        <v>254</v>
      </c>
      <c r="C268" s="100" t="s">
        <v>233</v>
      </c>
      <c r="D268" s="97">
        <f>D264+D227+D181+D119</f>
        <v>56598085.189999983</v>
      </c>
      <c r="E268" s="101"/>
      <c r="F268" s="97">
        <f>F264+F227+F181+F119</f>
        <v>56598085.189999983</v>
      </c>
      <c r="I268" s="97">
        <f>I264+I227+I181+I119</f>
        <v>39130198.175474182</v>
      </c>
      <c r="K268" s="97">
        <f>K264+K227+K181+K119</f>
        <v>50973646.689230762</v>
      </c>
      <c r="N268" s="97">
        <f>N264+N227+N181+N119</f>
        <v>36163305.101540752</v>
      </c>
    </row>
    <row r="269" spans="1:18" ht="15.75" thickTop="1"/>
    <row r="272" spans="1:18">
      <c r="C272" s="41" t="s">
        <v>234</v>
      </c>
    </row>
    <row r="273" spans="3:3">
      <c r="C273" s="41" t="s">
        <v>235</v>
      </c>
    </row>
  </sheetData>
  <mergeCells count="4">
    <mergeCell ref="A1:N1"/>
    <mergeCell ref="A2:N2"/>
    <mergeCell ref="A3:N3"/>
    <mergeCell ref="A4:N4"/>
  </mergeCells>
  <pageMargins left="0.72" right="0.57999999999999996" top="1" bottom="1" header="0.25" footer="0.5"/>
  <pageSetup scale="52" orientation="landscape" r:id="rId1"/>
  <headerFooter alignWithMargins="0">
    <oddHeader>&amp;RCASE NO. 2018-00281
FR 16(8)(b)
ATTACHMENT 1</oddHeader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A13" sqref="A13"/>
    </sheetView>
  </sheetViews>
  <sheetFormatPr defaultRowHeight="15"/>
  <cols>
    <col min="1" max="1" width="5" style="41" customWidth="1"/>
    <col min="2" max="2" width="6.88671875" style="41" customWidth="1"/>
    <col min="3" max="3" width="36.21875" style="41" customWidth="1"/>
    <col min="4" max="4" width="17.5546875" style="41" customWidth="1"/>
    <col min="5" max="5" width="10" style="41" customWidth="1"/>
    <col min="6" max="6" width="15.88671875" style="41" customWidth="1"/>
    <col min="7" max="7" width="13.109375" style="44" bestFit="1" customWidth="1"/>
    <col min="8" max="8" width="12.33203125" style="44" customWidth="1"/>
    <col min="9" max="9" width="16" style="41" customWidth="1"/>
    <col min="10" max="10" width="3.21875" style="41" customWidth="1"/>
    <col min="11" max="11" width="15.44140625" style="41" customWidth="1"/>
    <col min="12" max="12" width="12.6640625" style="44" bestFit="1" customWidth="1"/>
    <col min="13" max="13" width="9.77734375" style="44" bestFit="1" customWidth="1"/>
    <col min="14" max="14" width="14.77734375" style="41" customWidth="1"/>
    <col min="15" max="15" width="8.88671875" style="41"/>
    <col min="16" max="17" width="12" style="41" bestFit="1" customWidth="1"/>
    <col min="18" max="18" width="7.77734375" style="41" customWidth="1"/>
    <col min="19" max="19" width="7.6640625" style="41" customWidth="1"/>
    <col min="20" max="16384" width="8.88671875" style="41"/>
  </cols>
  <sheetData>
    <row r="1" spans="1:17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7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7">
      <c r="A3" s="333" t="s">
        <v>70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7" ht="15.75">
      <c r="A4" s="334" t="str">
        <f>'B.1 F '!A4</f>
        <v>as of March 31, 2020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7" ht="15.75">
      <c r="A5" s="42"/>
      <c r="B5" s="42"/>
      <c r="C5" s="42"/>
      <c r="D5" s="45"/>
      <c r="E5" s="43"/>
      <c r="F5" s="42"/>
      <c r="G5" s="7"/>
      <c r="H5" s="7"/>
      <c r="I5" s="4"/>
      <c r="J5" s="4"/>
      <c r="K5" s="42"/>
    </row>
    <row r="6" spans="1:17" ht="15.75">
      <c r="A6" s="29" t="str">
        <f>'B.1 F '!A6</f>
        <v>Data:______Base Period__X___Forecasted Period</v>
      </c>
      <c r="B6" s="4"/>
      <c r="C6" s="4"/>
      <c r="D6" s="4"/>
      <c r="E6" s="45"/>
      <c r="F6" s="4"/>
      <c r="G6" s="7"/>
      <c r="K6" s="4"/>
      <c r="N6" s="46" t="s">
        <v>71</v>
      </c>
    </row>
    <row r="7" spans="1:17">
      <c r="A7" s="29" t="str">
        <f>'B.1 F '!A7</f>
        <v>Type of Filing:___X____Original________Updated ________Revised</v>
      </c>
      <c r="B7" s="29"/>
      <c r="C7" s="4"/>
      <c r="D7" s="4"/>
      <c r="E7" s="4"/>
      <c r="F7" s="4"/>
      <c r="G7" s="7"/>
      <c r="I7" s="29"/>
      <c r="J7" s="29"/>
      <c r="K7" s="4"/>
      <c r="N7" s="47" t="s">
        <v>236</v>
      </c>
    </row>
    <row r="8" spans="1:17">
      <c r="A8" s="102" t="str">
        <f>'B.1 F '!A8</f>
        <v>Workpaper Reference No(s).</v>
      </c>
      <c r="B8" s="103"/>
      <c r="C8" s="103"/>
      <c r="D8" s="49"/>
      <c r="E8" s="49"/>
      <c r="F8" s="49"/>
      <c r="G8" s="50"/>
      <c r="H8" s="51"/>
      <c r="I8" s="48"/>
      <c r="J8" s="48"/>
      <c r="K8" s="49"/>
      <c r="L8" s="51"/>
      <c r="N8" s="52" t="str">
        <f>'B.2 B'!N8</f>
        <v>Witness: Waller</v>
      </c>
    </row>
    <row r="9" spans="1:17">
      <c r="A9" s="53"/>
      <c r="B9" s="49"/>
      <c r="C9" s="49"/>
      <c r="D9" s="56"/>
      <c r="E9" s="54"/>
      <c r="F9" s="54"/>
      <c r="G9" s="57"/>
      <c r="H9" s="58"/>
      <c r="I9" s="59"/>
      <c r="J9" s="48"/>
      <c r="K9" s="56"/>
      <c r="L9" s="60"/>
      <c r="M9" s="60"/>
      <c r="N9" s="61"/>
    </row>
    <row r="10" spans="1:17" ht="15.75">
      <c r="A10" s="62"/>
      <c r="B10" s="49"/>
      <c r="C10" s="49"/>
      <c r="D10" s="64">
        <v>43921</v>
      </c>
      <c r="E10" s="49"/>
      <c r="F10" s="49"/>
      <c r="G10" s="50" t="s">
        <v>74</v>
      </c>
      <c r="H10" s="65" t="s">
        <v>75</v>
      </c>
      <c r="I10" s="66"/>
      <c r="J10" s="48"/>
      <c r="K10" s="67"/>
      <c r="L10" s="50" t="s">
        <v>74</v>
      </c>
      <c r="M10" s="65" t="s">
        <v>75</v>
      </c>
      <c r="N10" s="66"/>
    </row>
    <row r="11" spans="1:17" ht="15.75">
      <c r="A11" s="62" t="s">
        <v>32</v>
      </c>
      <c r="B11" s="30" t="s">
        <v>76</v>
      </c>
      <c r="C11" s="68" t="s">
        <v>77</v>
      </c>
      <c r="D11" s="44" t="s">
        <v>78</v>
      </c>
      <c r="E11" s="65"/>
      <c r="F11" s="65" t="s">
        <v>79</v>
      </c>
      <c r="G11" s="65" t="s">
        <v>80</v>
      </c>
      <c r="H11" s="65" t="s">
        <v>81</v>
      </c>
      <c r="I11" s="68" t="s">
        <v>82</v>
      </c>
      <c r="J11" s="65"/>
      <c r="K11" s="69" t="s">
        <v>83</v>
      </c>
      <c r="L11" s="65" t="s">
        <v>80</v>
      </c>
      <c r="M11" s="65" t="s">
        <v>81</v>
      </c>
      <c r="N11" s="68" t="s">
        <v>82</v>
      </c>
    </row>
    <row r="12" spans="1:17">
      <c r="A12" s="70" t="s">
        <v>34</v>
      </c>
      <c r="B12" s="71" t="s">
        <v>34</v>
      </c>
      <c r="C12" s="71" t="s">
        <v>84</v>
      </c>
      <c r="D12" s="70" t="s">
        <v>85</v>
      </c>
      <c r="E12" s="71" t="s">
        <v>86</v>
      </c>
      <c r="F12" s="71" t="s">
        <v>85</v>
      </c>
      <c r="G12" s="71" t="s">
        <v>87</v>
      </c>
      <c r="H12" s="71" t="s">
        <v>87</v>
      </c>
      <c r="I12" s="72" t="s">
        <v>88</v>
      </c>
      <c r="J12" s="65"/>
      <c r="K12" s="70" t="s">
        <v>89</v>
      </c>
      <c r="L12" s="71" t="s">
        <v>87</v>
      </c>
      <c r="M12" s="71" t="s">
        <v>87</v>
      </c>
      <c r="N12" s="72" t="s">
        <v>88</v>
      </c>
      <c r="P12" s="73"/>
      <c r="Q12" s="73"/>
    </row>
    <row r="13" spans="1:17">
      <c r="A13" s="65"/>
      <c r="B13" s="65"/>
      <c r="C13" s="65"/>
      <c r="D13" s="65" t="s">
        <v>90</v>
      </c>
      <c r="E13" s="65" t="s">
        <v>91</v>
      </c>
      <c r="F13" s="65" t="s">
        <v>92</v>
      </c>
      <c r="G13" s="65" t="s">
        <v>93</v>
      </c>
      <c r="H13" s="65" t="s">
        <v>94</v>
      </c>
      <c r="I13" s="65" t="s">
        <v>95</v>
      </c>
      <c r="J13" s="65"/>
      <c r="K13" s="65" t="s">
        <v>96</v>
      </c>
      <c r="L13" s="65" t="s">
        <v>97</v>
      </c>
      <c r="M13" s="65" t="s">
        <v>98</v>
      </c>
      <c r="N13" s="65" t="s">
        <v>99</v>
      </c>
    </row>
    <row r="14" spans="1:17" ht="15.75">
      <c r="B14" s="74" t="s">
        <v>100</v>
      </c>
    </row>
    <row r="15" spans="1:17">
      <c r="A15" s="30">
        <v>1</v>
      </c>
      <c r="B15" s="4"/>
      <c r="C15" s="75" t="s">
        <v>101</v>
      </c>
    </row>
    <row r="16" spans="1:17">
      <c r="A16" s="30">
        <f>A15+1</f>
        <v>2</v>
      </c>
      <c r="B16" s="76">
        <v>30100</v>
      </c>
      <c r="C16" s="29" t="s">
        <v>102</v>
      </c>
      <c r="D16" s="77">
        <v>8329.7199999999993</v>
      </c>
      <c r="E16" s="104">
        <v>0</v>
      </c>
      <c r="F16" s="104">
        <f>D16+E16</f>
        <v>8329.7199999999993</v>
      </c>
      <c r="G16" s="105">
        <v>1</v>
      </c>
      <c r="H16" s="105">
        <f>$G$16</f>
        <v>1</v>
      </c>
      <c r="I16" s="106">
        <f>F16*G16*H16</f>
        <v>8329.7199999999993</v>
      </c>
      <c r="J16" s="107"/>
      <c r="K16" s="77">
        <v>8329.7199999999993</v>
      </c>
      <c r="L16" s="105">
        <f t="shared" ref="L16:M17" si="0">$G$16</f>
        <v>1</v>
      </c>
      <c r="M16" s="105">
        <f t="shared" si="0"/>
        <v>1</v>
      </c>
      <c r="N16" s="104">
        <f>K16*L16*M16</f>
        <v>8329.7199999999993</v>
      </c>
    </row>
    <row r="17" spans="1:14">
      <c r="A17" s="30">
        <f t="shared" ref="A17:A80" si="1">A16+1</f>
        <v>3</v>
      </c>
      <c r="B17" s="76">
        <v>30200</v>
      </c>
      <c r="C17" s="29" t="s">
        <v>103</v>
      </c>
      <c r="D17" s="77">
        <v>119852.69</v>
      </c>
      <c r="E17" s="108">
        <v>0</v>
      </c>
      <c r="F17" s="108">
        <f>D17+E17</f>
        <v>119852.69</v>
      </c>
      <c r="G17" s="105">
        <f>$G$16</f>
        <v>1</v>
      </c>
      <c r="H17" s="105">
        <f>$G$16</f>
        <v>1</v>
      </c>
      <c r="I17" s="108">
        <f>F17*G17*H17</f>
        <v>119852.69</v>
      </c>
      <c r="K17" s="77">
        <v>119852.68999999996</v>
      </c>
      <c r="L17" s="105">
        <f t="shared" si="0"/>
        <v>1</v>
      </c>
      <c r="M17" s="105">
        <f t="shared" si="0"/>
        <v>1</v>
      </c>
      <c r="N17" s="108">
        <f>K17*L17*M17</f>
        <v>119852.68999999996</v>
      </c>
    </row>
    <row r="18" spans="1:14">
      <c r="A18" s="30">
        <f t="shared" si="1"/>
        <v>4</v>
      </c>
      <c r="B18" s="83"/>
      <c r="C18" s="29"/>
      <c r="D18" s="84"/>
      <c r="E18" s="84"/>
      <c r="F18" s="84"/>
      <c r="G18" s="105"/>
      <c r="H18" s="105"/>
      <c r="I18" s="84"/>
      <c r="K18" s="84"/>
      <c r="N18" s="84"/>
    </row>
    <row r="19" spans="1:14">
      <c r="A19" s="30">
        <f t="shared" si="1"/>
        <v>5</v>
      </c>
      <c r="B19" s="83"/>
      <c r="C19" s="29" t="s">
        <v>104</v>
      </c>
      <c r="D19" s="79">
        <f>SUM(D16:D17)</f>
        <v>128182.41</v>
      </c>
      <c r="E19" s="106">
        <f>SUM(E16:E17)</f>
        <v>0</v>
      </c>
      <c r="F19" s="106">
        <f>SUM(F16:F17)</f>
        <v>128182.41</v>
      </c>
      <c r="G19" s="109"/>
      <c r="H19" s="109"/>
      <c r="I19" s="106">
        <f>SUM(I16:I17)</f>
        <v>128182.41</v>
      </c>
      <c r="K19" s="79">
        <f>SUM(K16:K17)</f>
        <v>128182.40999999996</v>
      </c>
      <c r="N19" s="106">
        <f>SUM(N16:N17)</f>
        <v>128182.40999999996</v>
      </c>
    </row>
    <row r="20" spans="1:14">
      <c r="A20" s="30">
        <f t="shared" si="1"/>
        <v>6</v>
      </c>
      <c r="B20" s="83"/>
      <c r="C20" s="4"/>
      <c r="G20" s="105"/>
      <c r="H20" s="105"/>
    </row>
    <row r="21" spans="1:14">
      <c r="A21" s="30">
        <f t="shared" si="1"/>
        <v>7</v>
      </c>
      <c r="B21" s="83"/>
      <c r="C21" s="75" t="s">
        <v>105</v>
      </c>
      <c r="G21" s="105"/>
      <c r="H21" s="105"/>
    </row>
    <row r="22" spans="1:14">
      <c r="A22" s="30">
        <f t="shared" si="1"/>
        <v>8</v>
      </c>
      <c r="B22" s="76">
        <v>32540</v>
      </c>
      <c r="C22" s="29" t="s">
        <v>106</v>
      </c>
      <c r="D22" s="77">
        <v>0</v>
      </c>
      <c r="E22" s="104">
        <v>0</v>
      </c>
      <c r="F22" s="104">
        <f t="shared" ref="F22:F24" si="2">D22+E22</f>
        <v>0</v>
      </c>
      <c r="G22" s="105">
        <f t="shared" ref="G22:H24" si="3">$G$16</f>
        <v>1</v>
      </c>
      <c r="H22" s="105">
        <f t="shared" si="3"/>
        <v>1</v>
      </c>
      <c r="I22" s="104">
        <f t="shared" ref="I22:I24" si="4">F22*G22*H22</f>
        <v>0</v>
      </c>
      <c r="K22" s="77">
        <v>0</v>
      </c>
      <c r="L22" s="105">
        <f t="shared" ref="L22:M24" si="5">$G$16</f>
        <v>1</v>
      </c>
      <c r="M22" s="105">
        <f t="shared" si="5"/>
        <v>1</v>
      </c>
      <c r="N22" s="104">
        <f t="shared" ref="N22:N24" si="6">K22*L22*M22</f>
        <v>0</v>
      </c>
    </row>
    <row r="23" spans="1:14">
      <c r="A23" s="30">
        <f t="shared" si="1"/>
        <v>9</v>
      </c>
      <c r="B23" s="76">
        <v>33202</v>
      </c>
      <c r="C23" s="29" t="s">
        <v>107</v>
      </c>
      <c r="D23" s="77">
        <v>0</v>
      </c>
      <c r="E23" s="108">
        <v>0</v>
      </c>
      <c r="F23" s="108">
        <f t="shared" si="2"/>
        <v>0</v>
      </c>
      <c r="G23" s="105">
        <f t="shared" si="3"/>
        <v>1</v>
      </c>
      <c r="H23" s="105">
        <f t="shared" si="3"/>
        <v>1</v>
      </c>
      <c r="I23" s="108">
        <f t="shared" si="4"/>
        <v>0</v>
      </c>
      <c r="K23" s="77">
        <v>0</v>
      </c>
      <c r="L23" s="105">
        <f t="shared" si="5"/>
        <v>1</v>
      </c>
      <c r="M23" s="105">
        <f t="shared" si="5"/>
        <v>1</v>
      </c>
      <c r="N23" s="108">
        <f t="shared" si="6"/>
        <v>0</v>
      </c>
    </row>
    <row r="24" spans="1:14">
      <c r="A24" s="30">
        <f t="shared" si="1"/>
        <v>10</v>
      </c>
      <c r="B24" s="76">
        <v>33400</v>
      </c>
      <c r="C24" s="29" t="s">
        <v>108</v>
      </c>
      <c r="D24" s="77">
        <v>0</v>
      </c>
      <c r="E24" s="108">
        <v>0</v>
      </c>
      <c r="F24" s="108">
        <f t="shared" si="2"/>
        <v>0</v>
      </c>
      <c r="G24" s="105">
        <f t="shared" si="3"/>
        <v>1</v>
      </c>
      <c r="H24" s="105">
        <f t="shared" si="3"/>
        <v>1</v>
      </c>
      <c r="I24" s="108">
        <f t="shared" si="4"/>
        <v>0</v>
      </c>
      <c r="K24" s="77">
        <v>0</v>
      </c>
      <c r="L24" s="105">
        <f t="shared" si="5"/>
        <v>1</v>
      </c>
      <c r="M24" s="105">
        <f t="shared" si="5"/>
        <v>1</v>
      </c>
      <c r="N24" s="108">
        <f t="shared" si="6"/>
        <v>0</v>
      </c>
    </row>
    <row r="25" spans="1:14">
      <c r="A25" s="30">
        <f t="shared" si="1"/>
        <v>11</v>
      </c>
      <c r="B25" s="83"/>
      <c r="C25" s="4"/>
      <c r="D25" s="84"/>
      <c r="G25" s="105"/>
      <c r="H25" s="105"/>
      <c r="K25" s="84"/>
    </row>
    <row r="26" spans="1:14">
      <c r="A26" s="30">
        <f t="shared" si="1"/>
        <v>12</v>
      </c>
      <c r="B26" s="83"/>
      <c r="C26" s="4" t="s">
        <v>109</v>
      </c>
      <c r="D26" s="79">
        <f>SUM(D22:D25)</f>
        <v>0</v>
      </c>
      <c r="E26" s="106">
        <f>SUM(E22:E25)</f>
        <v>0</v>
      </c>
      <c r="F26" s="106">
        <f>SUM(F22:F25)</f>
        <v>0</v>
      </c>
      <c r="G26" s="105"/>
      <c r="H26" s="105"/>
      <c r="I26" s="106">
        <f>SUM(I22:I25)</f>
        <v>0</v>
      </c>
      <c r="K26" s="79">
        <f>SUM(K22:K25)</f>
        <v>0</v>
      </c>
      <c r="N26" s="106">
        <f>SUM(N22:N25)</f>
        <v>0</v>
      </c>
    </row>
    <row r="27" spans="1:14">
      <c r="A27" s="30">
        <f t="shared" si="1"/>
        <v>13</v>
      </c>
      <c r="B27" s="83"/>
      <c r="C27" s="29"/>
      <c r="G27" s="105"/>
      <c r="H27" s="105"/>
    </row>
    <row r="28" spans="1:14">
      <c r="A28" s="30">
        <f t="shared" si="1"/>
        <v>14</v>
      </c>
      <c r="B28" s="83"/>
      <c r="C28" s="75" t="s">
        <v>110</v>
      </c>
      <c r="G28" s="105"/>
      <c r="H28" s="105"/>
    </row>
    <row r="29" spans="1:14">
      <c r="A29" s="30">
        <f t="shared" si="1"/>
        <v>15</v>
      </c>
      <c r="B29" s="76">
        <v>35010</v>
      </c>
      <c r="C29" s="29" t="s">
        <v>111</v>
      </c>
      <c r="D29" s="77">
        <v>261126.69</v>
      </c>
      <c r="E29" s="104">
        <v>0</v>
      </c>
      <c r="F29" s="104">
        <f t="shared" ref="F29:F45" si="7">D29+E29</f>
        <v>261126.69</v>
      </c>
      <c r="G29" s="105">
        <f t="shared" ref="G29:H45" si="8">$G$16</f>
        <v>1</v>
      </c>
      <c r="H29" s="105">
        <f t="shared" si="8"/>
        <v>1</v>
      </c>
      <c r="I29" s="104">
        <f t="shared" ref="I29:I45" si="9">F29*G29*H29</f>
        <v>261126.69</v>
      </c>
      <c r="K29" s="77">
        <v>261126.68999999997</v>
      </c>
      <c r="L29" s="105">
        <f t="shared" ref="L29:M45" si="10">$G$16</f>
        <v>1</v>
      </c>
      <c r="M29" s="105">
        <f t="shared" si="10"/>
        <v>1</v>
      </c>
      <c r="N29" s="104">
        <f t="shared" ref="N29:N45" si="11">K29*L29*M29</f>
        <v>261126.68999999997</v>
      </c>
    </row>
    <row r="30" spans="1:14">
      <c r="A30" s="30">
        <f t="shared" si="1"/>
        <v>16</v>
      </c>
      <c r="B30" s="76">
        <v>35020</v>
      </c>
      <c r="C30" s="29" t="s">
        <v>112</v>
      </c>
      <c r="D30" s="77">
        <v>4681.58</v>
      </c>
      <c r="E30" s="108">
        <v>0</v>
      </c>
      <c r="F30" s="108">
        <f t="shared" si="7"/>
        <v>4681.58</v>
      </c>
      <c r="G30" s="105">
        <f t="shared" si="8"/>
        <v>1</v>
      </c>
      <c r="H30" s="105">
        <f t="shared" si="8"/>
        <v>1</v>
      </c>
      <c r="I30" s="108">
        <f t="shared" si="9"/>
        <v>4681.58</v>
      </c>
      <c r="K30" s="77">
        <v>4681.5800000000008</v>
      </c>
      <c r="L30" s="105">
        <f t="shared" si="10"/>
        <v>1</v>
      </c>
      <c r="M30" s="105">
        <f t="shared" si="10"/>
        <v>1</v>
      </c>
      <c r="N30" s="108">
        <f t="shared" si="11"/>
        <v>4681.5800000000008</v>
      </c>
    </row>
    <row r="31" spans="1:14">
      <c r="A31" s="30">
        <f t="shared" si="1"/>
        <v>17</v>
      </c>
      <c r="B31" s="76">
        <v>35100</v>
      </c>
      <c r="C31" s="29" t="s">
        <v>113</v>
      </c>
      <c r="D31" s="77">
        <v>17916.189999999999</v>
      </c>
      <c r="E31" s="108">
        <v>0</v>
      </c>
      <c r="F31" s="108">
        <f t="shared" si="7"/>
        <v>17916.189999999999</v>
      </c>
      <c r="G31" s="105">
        <f t="shared" si="8"/>
        <v>1</v>
      </c>
      <c r="H31" s="105">
        <f t="shared" si="8"/>
        <v>1</v>
      </c>
      <c r="I31" s="108">
        <f t="shared" si="9"/>
        <v>17916.189999999999</v>
      </c>
      <c r="K31" s="77">
        <v>17916.189999999999</v>
      </c>
      <c r="L31" s="105">
        <f t="shared" si="10"/>
        <v>1</v>
      </c>
      <c r="M31" s="105">
        <f t="shared" si="10"/>
        <v>1</v>
      </c>
      <c r="N31" s="108">
        <f t="shared" si="11"/>
        <v>17916.189999999999</v>
      </c>
    </row>
    <row r="32" spans="1:14">
      <c r="A32" s="30">
        <f t="shared" si="1"/>
        <v>18</v>
      </c>
      <c r="B32" s="76">
        <v>35102</v>
      </c>
      <c r="C32" s="29" t="s">
        <v>114</v>
      </c>
      <c r="D32" s="77">
        <v>153261.29999999999</v>
      </c>
      <c r="E32" s="108">
        <v>0</v>
      </c>
      <c r="F32" s="108">
        <f t="shared" si="7"/>
        <v>153261.29999999999</v>
      </c>
      <c r="G32" s="105">
        <f t="shared" si="8"/>
        <v>1</v>
      </c>
      <c r="H32" s="105">
        <f t="shared" si="8"/>
        <v>1</v>
      </c>
      <c r="I32" s="108">
        <f t="shared" si="9"/>
        <v>153261.29999999999</v>
      </c>
      <c r="K32" s="77">
        <v>153261.30000000002</v>
      </c>
      <c r="L32" s="105">
        <f t="shared" si="10"/>
        <v>1</v>
      </c>
      <c r="M32" s="105">
        <f t="shared" si="10"/>
        <v>1</v>
      </c>
      <c r="N32" s="108">
        <f t="shared" si="11"/>
        <v>153261.30000000002</v>
      </c>
    </row>
    <row r="33" spans="1:14">
      <c r="A33" s="30">
        <f t="shared" si="1"/>
        <v>19</v>
      </c>
      <c r="B33" s="76">
        <v>35103</v>
      </c>
      <c r="C33" s="29" t="s">
        <v>115</v>
      </c>
      <c r="D33" s="77">
        <v>23138.38</v>
      </c>
      <c r="E33" s="108">
        <v>0</v>
      </c>
      <c r="F33" s="108">
        <f t="shared" si="7"/>
        <v>23138.38</v>
      </c>
      <c r="G33" s="105">
        <f t="shared" si="8"/>
        <v>1</v>
      </c>
      <c r="H33" s="105">
        <f t="shared" si="8"/>
        <v>1</v>
      </c>
      <c r="I33" s="108">
        <f t="shared" si="9"/>
        <v>23138.38</v>
      </c>
      <c r="K33" s="77">
        <v>23138.38</v>
      </c>
      <c r="L33" s="105">
        <f t="shared" si="10"/>
        <v>1</v>
      </c>
      <c r="M33" s="105">
        <f t="shared" si="10"/>
        <v>1</v>
      </c>
      <c r="N33" s="108">
        <f t="shared" si="11"/>
        <v>23138.38</v>
      </c>
    </row>
    <row r="34" spans="1:14">
      <c r="A34" s="30">
        <f t="shared" si="1"/>
        <v>20</v>
      </c>
      <c r="B34" s="76">
        <v>35104</v>
      </c>
      <c r="C34" s="29" t="s">
        <v>116</v>
      </c>
      <c r="D34" s="77">
        <v>137442.53</v>
      </c>
      <c r="E34" s="108">
        <v>0</v>
      </c>
      <c r="F34" s="108">
        <f t="shared" si="7"/>
        <v>137442.53</v>
      </c>
      <c r="G34" s="105">
        <f t="shared" si="8"/>
        <v>1</v>
      </c>
      <c r="H34" s="105">
        <f t="shared" si="8"/>
        <v>1</v>
      </c>
      <c r="I34" s="108">
        <f t="shared" si="9"/>
        <v>137442.53</v>
      </c>
      <c r="K34" s="77">
        <v>137442.53</v>
      </c>
      <c r="L34" s="105">
        <f t="shared" si="10"/>
        <v>1</v>
      </c>
      <c r="M34" s="105">
        <f t="shared" si="10"/>
        <v>1</v>
      </c>
      <c r="N34" s="108">
        <f t="shared" si="11"/>
        <v>137442.53</v>
      </c>
    </row>
    <row r="35" spans="1:14">
      <c r="A35" s="30">
        <f t="shared" si="1"/>
        <v>21</v>
      </c>
      <c r="B35" s="76">
        <v>35200</v>
      </c>
      <c r="C35" s="29" t="s">
        <v>117</v>
      </c>
      <c r="D35" s="77">
        <v>8346911.0582668055</v>
      </c>
      <c r="E35" s="108">
        <v>0</v>
      </c>
      <c r="F35" s="108">
        <f t="shared" si="7"/>
        <v>8346911.0582668055</v>
      </c>
      <c r="G35" s="105">
        <f t="shared" si="8"/>
        <v>1</v>
      </c>
      <c r="H35" s="105">
        <f t="shared" si="8"/>
        <v>1</v>
      </c>
      <c r="I35" s="108">
        <f t="shared" si="9"/>
        <v>8346911.0582668055</v>
      </c>
      <c r="K35" s="77">
        <v>8348395.5483970111</v>
      </c>
      <c r="L35" s="105">
        <f t="shared" si="10"/>
        <v>1</v>
      </c>
      <c r="M35" s="105">
        <f t="shared" si="10"/>
        <v>1</v>
      </c>
      <c r="N35" s="108">
        <f t="shared" si="11"/>
        <v>8348395.5483970111</v>
      </c>
    </row>
    <row r="36" spans="1:14">
      <c r="A36" s="30">
        <f t="shared" si="1"/>
        <v>22</v>
      </c>
      <c r="B36" s="76">
        <v>35201</v>
      </c>
      <c r="C36" s="29" t="s">
        <v>118</v>
      </c>
      <c r="D36" s="77">
        <v>1699998.54</v>
      </c>
      <c r="E36" s="108">
        <v>0</v>
      </c>
      <c r="F36" s="108">
        <f t="shared" si="7"/>
        <v>1699998.54</v>
      </c>
      <c r="G36" s="105">
        <f t="shared" si="8"/>
        <v>1</v>
      </c>
      <c r="H36" s="105">
        <f t="shared" si="8"/>
        <v>1</v>
      </c>
      <c r="I36" s="108">
        <f t="shared" si="9"/>
        <v>1699998.54</v>
      </c>
      <c r="K36" s="77">
        <v>1699998.5399999993</v>
      </c>
      <c r="L36" s="105">
        <f t="shared" si="10"/>
        <v>1</v>
      </c>
      <c r="M36" s="105">
        <f t="shared" si="10"/>
        <v>1</v>
      </c>
      <c r="N36" s="108">
        <f t="shared" si="11"/>
        <v>1699998.5399999993</v>
      </c>
    </row>
    <row r="37" spans="1:14">
      <c r="A37" s="30">
        <f t="shared" si="1"/>
        <v>23</v>
      </c>
      <c r="B37" s="76">
        <v>35202</v>
      </c>
      <c r="C37" s="29" t="s">
        <v>119</v>
      </c>
      <c r="D37" s="77">
        <v>449309.06</v>
      </c>
      <c r="E37" s="108">
        <v>0</v>
      </c>
      <c r="F37" s="108">
        <f t="shared" si="7"/>
        <v>449309.06</v>
      </c>
      <c r="G37" s="105">
        <f t="shared" si="8"/>
        <v>1</v>
      </c>
      <c r="H37" s="105">
        <f t="shared" si="8"/>
        <v>1</v>
      </c>
      <c r="I37" s="108">
        <f t="shared" si="9"/>
        <v>449309.06</v>
      </c>
      <c r="K37" s="77">
        <v>449309.05999999988</v>
      </c>
      <c r="L37" s="105">
        <f t="shared" si="10"/>
        <v>1</v>
      </c>
      <c r="M37" s="105">
        <f t="shared" si="10"/>
        <v>1</v>
      </c>
      <c r="N37" s="108">
        <f t="shared" si="11"/>
        <v>449309.05999999988</v>
      </c>
    </row>
    <row r="38" spans="1:14">
      <c r="A38" s="30">
        <f t="shared" si="1"/>
        <v>24</v>
      </c>
      <c r="B38" s="76">
        <v>35203</v>
      </c>
      <c r="C38" s="29" t="s">
        <v>120</v>
      </c>
      <c r="D38" s="77">
        <v>1694832.96</v>
      </c>
      <c r="E38" s="108">
        <v>0</v>
      </c>
      <c r="F38" s="108">
        <f t="shared" si="7"/>
        <v>1694832.96</v>
      </c>
      <c r="G38" s="105">
        <f t="shared" si="8"/>
        <v>1</v>
      </c>
      <c r="H38" s="105">
        <f t="shared" si="8"/>
        <v>1</v>
      </c>
      <c r="I38" s="108">
        <f t="shared" si="9"/>
        <v>1694832.96</v>
      </c>
      <c r="K38" s="77">
        <v>1694832.9600000007</v>
      </c>
      <c r="L38" s="105">
        <f t="shared" si="10"/>
        <v>1</v>
      </c>
      <c r="M38" s="105">
        <f t="shared" si="10"/>
        <v>1</v>
      </c>
      <c r="N38" s="108">
        <f t="shared" si="11"/>
        <v>1694832.9600000007</v>
      </c>
    </row>
    <row r="39" spans="1:14">
      <c r="A39" s="30">
        <f t="shared" si="1"/>
        <v>25</v>
      </c>
      <c r="B39" s="76">
        <v>35210</v>
      </c>
      <c r="C39" s="29" t="s">
        <v>121</v>
      </c>
      <c r="D39" s="77">
        <v>178530.09</v>
      </c>
      <c r="E39" s="108">
        <v>0</v>
      </c>
      <c r="F39" s="108">
        <f t="shared" si="7"/>
        <v>178530.09</v>
      </c>
      <c r="G39" s="105">
        <f t="shared" si="8"/>
        <v>1</v>
      </c>
      <c r="H39" s="105">
        <f t="shared" si="8"/>
        <v>1</v>
      </c>
      <c r="I39" s="108">
        <f t="shared" si="9"/>
        <v>178530.09</v>
      </c>
      <c r="K39" s="77">
        <v>178530.09000000003</v>
      </c>
      <c r="L39" s="105">
        <f t="shared" si="10"/>
        <v>1</v>
      </c>
      <c r="M39" s="105">
        <f t="shared" si="10"/>
        <v>1</v>
      </c>
      <c r="N39" s="108">
        <f t="shared" si="11"/>
        <v>178530.09000000003</v>
      </c>
    </row>
    <row r="40" spans="1:14">
      <c r="A40" s="30">
        <f t="shared" si="1"/>
        <v>26</v>
      </c>
      <c r="B40" s="76">
        <v>35211</v>
      </c>
      <c r="C40" s="29" t="s">
        <v>122</v>
      </c>
      <c r="D40" s="77">
        <v>54614.27</v>
      </c>
      <c r="E40" s="108">
        <v>0</v>
      </c>
      <c r="F40" s="108">
        <f t="shared" si="7"/>
        <v>54614.27</v>
      </c>
      <c r="G40" s="105">
        <f t="shared" si="8"/>
        <v>1</v>
      </c>
      <c r="H40" s="105">
        <f t="shared" si="8"/>
        <v>1</v>
      </c>
      <c r="I40" s="108">
        <f t="shared" si="9"/>
        <v>54614.27</v>
      </c>
      <c r="K40" s="77">
        <v>54614.270000000011</v>
      </c>
      <c r="L40" s="105">
        <f t="shared" si="10"/>
        <v>1</v>
      </c>
      <c r="M40" s="105">
        <f t="shared" si="10"/>
        <v>1</v>
      </c>
      <c r="N40" s="108">
        <f t="shared" si="11"/>
        <v>54614.270000000011</v>
      </c>
    </row>
    <row r="41" spans="1:14">
      <c r="A41" s="30">
        <f t="shared" si="1"/>
        <v>27</v>
      </c>
      <c r="B41" s="76">
        <v>35301</v>
      </c>
      <c r="C41" s="4" t="s">
        <v>123</v>
      </c>
      <c r="D41" s="77">
        <v>175350.37</v>
      </c>
      <c r="E41" s="108">
        <v>0</v>
      </c>
      <c r="F41" s="108">
        <f t="shared" si="7"/>
        <v>175350.37</v>
      </c>
      <c r="G41" s="105">
        <f t="shared" si="8"/>
        <v>1</v>
      </c>
      <c r="H41" s="105">
        <f t="shared" si="8"/>
        <v>1</v>
      </c>
      <c r="I41" s="108">
        <f t="shared" si="9"/>
        <v>175350.37</v>
      </c>
      <c r="K41" s="77">
        <v>175350.37000000005</v>
      </c>
      <c r="L41" s="105">
        <f t="shared" si="10"/>
        <v>1</v>
      </c>
      <c r="M41" s="105">
        <f t="shared" si="10"/>
        <v>1</v>
      </c>
      <c r="N41" s="108">
        <f t="shared" si="11"/>
        <v>175350.37000000005</v>
      </c>
    </row>
    <row r="42" spans="1:14">
      <c r="A42" s="30">
        <f t="shared" si="1"/>
        <v>28</v>
      </c>
      <c r="B42" s="76">
        <v>35302</v>
      </c>
      <c r="C42" s="29" t="s">
        <v>107</v>
      </c>
      <c r="D42" s="77">
        <v>209318.9</v>
      </c>
      <c r="E42" s="108">
        <v>0</v>
      </c>
      <c r="F42" s="108">
        <f t="shared" si="7"/>
        <v>209318.9</v>
      </c>
      <c r="G42" s="105">
        <f t="shared" si="8"/>
        <v>1</v>
      </c>
      <c r="H42" s="105">
        <f t="shared" si="8"/>
        <v>1</v>
      </c>
      <c r="I42" s="108">
        <f t="shared" si="9"/>
        <v>209318.9</v>
      </c>
      <c r="K42" s="77">
        <v>209318.89999999994</v>
      </c>
      <c r="L42" s="105">
        <f t="shared" si="10"/>
        <v>1</v>
      </c>
      <c r="M42" s="105">
        <f t="shared" si="10"/>
        <v>1</v>
      </c>
      <c r="N42" s="108">
        <f t="shared" si="11"/>
        <v>209318.89999999994</v>
      </c>
    </row>
    <row r="43" spans="1:14">
      <c r="A43" s="30">
        <f t="shared" si="1"/>
        <v>29</v>
      </c>
      <c r="B43" s="76">
        <v>35400</v>
      </c>
      <c r="C43" s="29" t="s">
        <v>124</v>
      </c>
      <c r="D43" s="77">
        <v>923446.05</v>
      </c>
      <c r="E43" s="108">
        <v>0</v>
      </c>
      <c r="F43" s="108">
        <f t="shared" si="7"/>
        <v>923446.05</v>
      </c>
      <c r="G43" s="105">
        <f t="shared" si="8"/>
        <v>1</v>
      </c>
      <c r="H43" s="105">
        <f t="shared" si="8"/>
        <v>1</v>
      </c>
      <c r="I43" s="108">
        <f t="shared" si="9"/>
        <v>923446.05</v>
      </c>
      <c r="K43" s="77">
        <v>923446.05000000016</v>
      </c>
      <c r="L43" s="105">
        <f t="shared" si="10"/>
        <v>1</v>
      </c>
      <c r="M43" s="105">
        <f t="shared" si="10"/>
        <v>1</v>
      </c>
      <c r="N43" s="108">
        <f t="shared" si="11"/>
        <v>923446.05000000016</v>
      </c>
    </row>
    <row r="44" spans="1:14">
      <c r="A44" s="30">
        <f t="shared" si="1"/>
        <v>30</v>
      </c>
      <c r="B44" s="76">
        <v>35500</v>
      </c>
      <c r="C44" s="29" t="s">
        <v>125</v>
      </c>
      <c r="D44" s="77">
        <v>273084.38</v>
      </c>
      <c r="E44" s="108">
        <v>0</v>
      </c>
      <c r="F44" s="108">
        <f t="shared" si="7"/>
        <v>273084.38</v>
      </c>
      <c r="G44" s="105">
        <f t="shared" si="8"/>
        <v>1</v>
      </c>
      <c r="H44" s="105">
        <f t="shared" si="8"/>
        <v>1</v>
      </c>
      <c r="I44" s="108">
        <f t="shared" si="9"/>
        <v>273084.38</v>
      </c>
      <c r="K44" s="77">
        <v>273084.37999999995</v>
      </c>
      <c r="L44" s="105">
        <f t="shared" si="10"/>
        <v>1</v>
      </c>
      <c r="M44" s="105">
        <f t="shared" si="10"/>
        <v>1</v>
      </c>
      <c r="N44" s="108">
        <f t="shared" si="11"/>
        <v>273084.37999999995</v>
      </c>
    </row>
    <row r="45" spans="1:14">
      <c r="A45" s="30">
        <f t="shared" si="1"/>
        <v>31</v>
      </c>
      <c r="B45" s="76">
        <v>35600</v>
      </c>
      <c r="C45" s="29" t="s">
        <v>126</v>
      </c>
      <c r="D45" s="77">
        <v>414663.45</v>
      </c>
      <c r="E45" s="110">
        <v>0</v>
      </c>
      <c r="F45" s="110">
        <f t="shared" si="7"/>
        <v>414663.45</v>
      </c>
      <c r="G45" s="105">
        <f t="shared" si="8"/>
        <v>1</v>
      </c>
      <c r="H45" s="105">
        <f t="shared" si="8"/>
        <v>1</v>
      </c>
      <c r="I45" s="110">
        <f t="shared" si="9"/>
        <v>414663.45</v>
      </c>
      <c r="K45" s="77">
        <v>414663.45000000013</v>
      </c>
      <c r="L45" s="105">
        <f t="shared" si="10"/>
        <v>1</v>
      </c>
      <c r="M45" s="105">
        <f t="shared" si="10"/>
        <v>1</v>
      </c>
      <c r="N45" s="110">
        <f t="shared" si="11"/>
        <v>414663.45000000013</v>
      </c>
    </row>
    <row r="46" spans="1:14">
      <c r="A46" s="30">
        <f t="shared" si="1"/>
        <v>32</v>
      </c>
      <c r="B46" s="83"/>
      <c r="C46" s="29"/>
      <c r="D46" s="84"/>
      <c r="G46" s="105"/>
      <c r="H46" s="105"/>
      <c r="K46" s="84"/>
    </row>
    <row r="47" spans="1:14">
      <c r="A47" s="30">
        <f t="shared" si="1"/>
        <v>33</v>
      </c>
      <c r="B47" s="83"/>
      <c r="C47" s="29" t="s">
        <v>127</v>
      </c>
      <c r="D47" s="79">
        <f>SUM(D29:D46)</f>
        <v>15017625.798266804</v>
      </c>
      <c r="E47" s="106">
        <f>SUM(E29:E46)</f>
        <v>0</v>
      </c>
      <c r="F47" s="106">
        <f>SUM(F29:F46)</f>
        <v>15017625.798266804</v>
      </c>
      <c r="G47" s="105"/>
      <c r="H47" s="105"/>
      <c r="I47" s="106">
        <f>SUM(I29:I46)</f>
        <v>15017625.798266804</v>
      </c>
      <c r="K47" s="79">
        <f>SUM(K29:K46)</f>
        <v>15019110.288397012</v>
      </c>
      <c r="N47" s="79">
        <f>SUM(N29:N46)</f>
        <v>15019110.288397012</v>
      </c>
    </row>
    <row r="48" spans="1:14">
      <c r="A48" s="30">
        <f t="shared" si="1"/>
        <v>34</v>
      </c>
      <c r="B48" s="83"/>
      <c r="C48" s="29"/>
      <c r="G48" s="105"/>
      <c r="H48" s="105"/>
    </row>
    <row r="49" spans="1:14">
      <c r="A49" s="30">
        <f t="shared" si="1"/>
        <v>35</v>
      </c>
      <c r="B49" s="83"/>
      <c r="C49" s="75" t="s">
        <v>128</v>
      </c>
      <c r="G49" s="105"/>
      <c r="H49" s="105"/>
    </row>
    <row r="50" spans="1:14">
      <c r="A50" s="30">
        <f t="shared" si="1"/>
        <v>36</v>
      </c>
      <c r="B50" s="76">
        <v>36510</v>
      </c>
      <c r="C50" s="29" t="s">
        <v>111</v>
      </c>
      <c r="D50" s="77">
        <v>26970.37</v>
      </c>
      <c r="E50" s="104">
        <v>0</v>
      </c>
      <c r="F50" s="104">
        <f t="shared" ref="F50:F58" si="12">D50+E50</f>
        <v>26970.37</v>
      </c>
      <c r="G50" s="105">
        <f t="shared" ref="G50:H58" si="13">$G$16</f>
        <v>1</v>
      </c>
      <c r="H50" s="105">
        <f t="shared" si="13"/>
        <v>1</v>
      </c>
      <c r="I50" s="79">
        <f t="shared" ref="I50:I58" si="14">F50*G50*H50</f>
        <v>26970.37</v>
      </c>
      <c r="K50" s="77">
        <v>26970.37</v>
      </c>
      <c r="L50" s="105">
        <f t="shared" ref="L50:M58" si="15">$G$16</f>
        <v>1</v>
      </c>
      <c r="M50" s="105">
        <f t="shared" si="15"/>
        <v>1</v>
      </c>
      <c r="N50" s="104">
        <f t="shared" ref="N50:N58" si="16">K50*L50*M50</f>
        <v>26970.37</v>
      </c>
    </row>
    <row r="51" spans="1:14">
      <c r="A51" s="30">
        <f t="shared" si="1"/>
        <v>37</v>
      </c>
      <c r="B51" s="76">
        <v>36520</v>
      </c>
      <c r="C51" s="29" t="s">
        <v>112</v>
      </c>
      <c r="D51" s="77">
        <v>867772</v>
      </c>
      <c r="E51" s="108">
        <v>0</v>
      </c>
      <c r="F51" s="108">
        <f t="shared" si="12"/>
        <v>867772</v>
      </c>
      <c r="G51" s="105">
        <f t="shared" si="13"/>
        <v>1</v>
      </c>
      <c r="H51" s="105">
        <f t="shared" si="13"/>
        <v>1</v>
      </c>
      <c r="I51" s="108">
        <f t="shared" si="14"/>
        <v>867772</v>
      </c>
      <c r="K51" s="77">
        <v>867772</v>
      </c>
      <c r="L51" s="105">
        <f t="shared" si="15"/>
        <v>1</v>
      </c>
      <c r="M51" s="105">
        <f t="shared" si="15"/>
        <v>1</v>
      </c>
      <c r="N51" s="108">
        <f t="shared" si="16"/>
        <v>867772</v>
      </c>
    </row>
    <row r="52" spans="1:14">
      <c r="A52" s="30">
        <f t="shared" si="1"/>
        <v>38</v>
      </c>
      <c r="B52" s="76">
        <v>36602</v>
      </c>
      <c r="C52" s="29" t="s">
        <v>129</v>
      </c>
      <c r="D52" s="77">
        <v>49001.72</v>
      </c>
      <c r="E52" s="108">
        <v>0</v>
      </c>
      <c r="F52" s="108">
        <f t="shared" si="12"/>
        <v>49001.72</v>
      </c>
      <c r="G52" s="105">
        <f t="shared" si="13"/>
        <v>1</v>
      </c>
      <c r="H52" s="105">
        <f t="shared" si="13"/>
        <v>1</v>
      </c>
      <c r="I52" s="108">
        <f t="shared" si="14"/>
        <v>49001.72</v>
      </c>
      <c r="K52" s="77">
        <v>49001.719999999987</v>
      </c>
      <c r="L52" s="105">
        <f t="shared" si="15"/>
        <v>1</v>
      </c>
      <c r="M52" s="105">
        <f t="shared" si="15"/>
        <v>1</v>
      </c>
      <c r="N52" s="108">
        <f t="shared" si="16"/>
        <v>49001.719999999987</v>
      </c>
    </row>
    <row r="53" spans="1:14">
      <c r="A53" s="30">
        <f t="shared" si="1"/>
        <v>39</v>
      </c>
      <c r="B53" s="76">
        <v>36603</v>
      </c>
      <c r="C53" s="29" t="s">
        <v>130</v>
      </c>
      <c r="D53" s="77">
        <v>60826.29</v>
      </c>
      <c r="E53" s="108">
        <v>0</v>
      </c>
      <c r="F53" s="108">
        <f t="shared" si="12"/>
        <v>60826.29</v>
      </c>
      <c r="G53" s="105">
        <f t="shared" si="13"/>
        <v>1</v>
      </c>
      <c r="H53" s="105">
        <f t="shared" si="13"/>
        <v>1</v>
      </c>
      <c r="I53" s="108">
        <f t="shared" si="14"/>
        <v>60826.29</v>
      </c>
      <c r="K53" s="77">
        <v>60826.290000000008</v>
      </c>
      <c r="L53" s="105">
        <f t="shared" si="15"/>
        <v>1</v>
      </c>
      <c r="M53" s="105">
        <f t="shared" si="15"/>
        <v>1</v>
      </c>
      <c r="N53" s="108">
        <f t="shared" si="16"/>
        <v>60826.290000000008</v>
      </c>
    </row>
    <row r="54" spans="1:14">
      <c r="A54" s="30">
        <f t="shared" si="1"/>
        <v>40</v>
      </c>
      <c r="B54" s="76">
        <v>36700</v>
      </c>
      <c r="C54" s="29" t="s">
        <v>131</v>
      </c>
      <c r="D54" s="77">
        <v>139637.68</v>
      </c>
      <c r="E54" s="108">
        <v>0</v>
      </c>
      <c r="F54" s="108">
        <f t="shared" si="12"/>
        <v>139637.68</v>
      </c>
      <c r="G54" s="105">
        <f t="shared" si="13"/>
        <v>1</v>
      </c>
      <c r="H54" s="105">
        <f t="shared" si="13"/>
        <v>1</v>
      </c>
      <c r="I54" s="108">
        <f t="shared" si="14"/>
        <v>139637.68</v>
      </c>
      <c r="K54" s="77">
        <v>139637.67999999996</v>
      </c>
      <c r="L54" s="105">
        <f t="shared" si="15"/>
        <v>1</v>
      </c>
      <c r="M54" s="105">
        <f t="shared" si="15"/>
        <v>1</v>
      </c>
      <c r="N54" s="108">
        <f t="shared" si="16"/>
        <v>139637.67999999996</v>
      </c>
    </row>
    <row r="55" spans="1:14">
      <c r="A55" s="30">
        <f t="shared" si="1"/>
        <v>41</v>
      </c>
      <c r="B55" s="76">
        <v>36701</v>
      </c>
      <c r="C55" s="29" t="s">
        <v>132</v>
      </c>
      <c r="D55" s="77">
        <v>26859142.463646974</v>
      </c>
      <c r="E55" s="108">
        <v>0</v>
      </c>
      <c r="F55" s="108">
        <f t="shared" si="12"/>
        <v>26859142.463646974</v>
      </c>
      <c r="G55" s="105">
        <f t="shared" si="13"/>
        <v>1</v>
      </c>
      <c r="H55" s="105">
        <f t="shared" si="13"/>
        <v>1</v>
      </c>
      <c r="I55" s="108">
        <f t="shared" si="14"/>
        <v>26859142.463646974</v>
      </c>
      <c r="K55" s="77">
        <v>27047830.765633367</v>
      </c>
      <c r="L55" s="105">
        <f t="shared" si="15"/>
        <v>1</v>
      </c>
      <c r="M55" s="105">
        <f t="shared" si="15"/>
        <v>1</v>
      </c>
      <c r="N55" s="108">
        <f t="shared" si="16"/>
        <v>27047830.765633367</v>
      </c>
    </row>
    <row r="56" spans="1:14">
      <c r="A56" s="30">
        <f t="shared" si="1"/>
        <v>42</v>
      </c>
      <c r="B56" s="76">
        <v>36703</v>
      </c>
      <c r="C56" s="29" t="s">
        <v>133</v>
      </c>
      <c r="D56" s="77">
        <v>0</v>
      </c>
      <c r="E56" s="108">
        <v>0</v>
      </c>
      <c r="F56" s="108">
        <f t="shared" si="12"/>
        <v>0</v>
      </c>
      <c r="G56" s="105">
        <f t="shared" si="13"/>
        <v>1</v>
      </c>
      <c r="H56" s="105">
        <f t="shared" si="13"/>
        <v>1</v>
      </c>
      <c r="I56" s="108">
        <f t="shared" si="14"/>
        <v>0</v>
      </c>
      <c r="K56" s="77">
        <v>0</v>
      </c>
      <c r="L56" s="105">
        <f t="shared" si="15"/>
        <v>1</v>
      </c>
      <c r="M56" s="105">
        <f t="shared" si="15"/>
        <v>1</v>
      </c>
      <c r="N56" s="108">
        <f t="shared" si="16"/>
        <v>0</v>
      </c>
    </row>
    <row r="57" spans="1:14">
      <c r="A57" s="30">
        <f t="shared" si="1"/>
        <v>43</v>
      </c>
      <c r="B57" s="76">
        <v>36900</v>
      </c>
      <c r="C57" s="29" t="s">
        <v>134</v>
      </c>
      <c r="D57" s="77">
        <v>731466.64</v>
      </c>
      <c r="E57" s="108">
        <v>0</v>
      </c>
      <c r="F57" s="108">
        <f t="shared" si="12"/>
        <v>731466.64</v>
      </c>
      <c r="G57" s="105">
        <f t="shared" si="13"/>
        <v>1</v>
      </c>
      <c r="H57" s="105">
        <f t="shared" si="13"/>
        <v>1</v>
      </c>
      <c r="I57" s="108">
        <f t="shared" si="14"/>
        <v>731466.64</v>
      </c>
      <c r="K57" s="77">
        <v>731466.6399999999</v>
      </c>
      <c r="L57" s="105">
        <f t="shared" si="15"/>
        <v>1</v>
      </c>
      <c r="M57" s="105">
        <f t="shared" si="15"/>
        <v>1</v>
      </c>
      <c r="N57" s="108">
        <f t="shared" si="16"/>
        <v>731466.6399999999</v>
      </c>
    </row>
    <row r="58" spans="1:14">
      <c r="A58" s="30">
        <f t="shared" si="1"/>
        <v>44</v>
      </c>
      <c r="B58" s="76">
        <v>36901</v>
      </c>
      <c r="C58" s="29" t="s">
        <v>134</v>
      </c>
      <c r="D58" s="77">
        <v>2269555.91</v>
      </c>
      <c r="E58" s="110">
        <v>0</v>
      </c>
      <c r="F58" s="110">
        <f t="shared" si="12"/>
        <v>2269555.91</v>
      </c>
      <c r="G58" s="105">
        <f t="shared" si="13"/>
        <v>1</v>
      </c>
      <c r="H58" s="105">
        <f t="shared" si="13"/>
        <v>1</v>
      </c>
      <c r="I58" s="110">
        <f t="shared" si="14"/>
        <v>2269555.91</v>
      </c>
      <c r="K58" s="77">
        <v>2269555.91</v>
      </c>
      <c r="L58" s="105">
        <f t="shared" si="15"/>
        <v>1</v>
      </c>
      <c r="M58" s="105">
        <f t="shared" si="15"/>
        <v>1</v>
      </c>
      <c r="N58" s="110">
        <f t="shared" si="16"/>
        <v>2269555.91</v>
      </c>
    </row>
    <row r="59" spans="1:14">
      <c r="A59" s="30">
        <f t="shared" si="1"/>
        <v>45</v>
      </c>
      <c r="B59" s="83"/>
      <c r="C59" s="29"/>
      <c r="D59" s="84"/>
      <c r="G59" s="105"/>
      <c r="H59" s="105"/>
      <c r="K59" s="84"/>
    </row>
    <row r="60" spans="1:14">
      <c r="A60" s="30">
        <f t="shared" si="1"/>
        <v>46</v>
      </c>
      <c r="B60" s="83"/>
      <c r="C60" s="29" t="s">
        <v>135</v>
      </c>
      <c r="D60" s="79">
        <f>SUM(D50:D59)</f>
        <v>31004373.073646974</v>
      </c>
      <c r="E60" s="106">
        <f>SUM(E50:E59)</f>
        <v>0</v>
      </c>
      <c r="F60" s="79">
        <f>SUM(F50:F59)</f>
        <v>31004373.073646974</v>
      </c>
      <c r="G60" s="105"/>
      <c r="H60" s="105"/>
      <c r="I60" s="79">
        <f>SUM(I50:I59)</f>
        <v>31004373.073646974</v>
      </c>
      <c r="K60" s="79">
        <f>SUM(K50:K59)</f>
        <v>31193061.375633366</v>
      </c>
      <c r="N60" s="79">
        <f>SUM(N50:N59)</f>
        <v>31193061.375633366</v>
      </c>
    </row>
    <row r="61" spans="1:14">
      <c r="A61" s="30">
        <f t="shared" si="1"/>
        <v>47</v>
      </c>
      <c r="B61" s="83"/>
      <c r="C61" s="4"/>
      <c r="G61" s="105"/>
      <c r="H61" s="105"/>
    </row>
    <row r="62" spans="1:14">
      <c r="A62" s="30">
        <f t="shared" si="1"/>
        <v>48</v>
      </c>
      <c r="B62" s="83"/>
      <c r="C62" s="75" t="s">
        <v>136</v>
      </c>
      <c r="G62" s="105"/>
      <c r="H62" s="105"/>
    </row>
    <row r="63" spans="1:14">
      <c r="A63" s="30">
        <f t="shared" si="1"/>
        <v>49</v>
      </c>
      <c r="B63" s="76">
        <v>37400</v>
      </c>
      <c r="C63" s="29" t="s">
        <v>137</v>
      </c>
      <c r="D63" s="77">
        <v>531166.79</v>
      </c>
      <c r="E63" s="104">
        <v>0</v>
      </c>
      <c r="F63" s="104">
        <f t="shared" ref="F63:F84" si="17">D63+E63</f>
        <v>531166.79</v>
      </c>
      <c r="G63" s="105">
        <f t="shared" ref="G63:H84" si="18">$G$16</f>
        <v>1</v>
      </c>
      <c r="H63" s="105">
        <f t="shared" si="18"/>
        <v>1</v>
      </c>
      <c r="I63" s="79">
        <f t="shared" ref="I63:I84" si="19">F63*G63*H63</f>
        <v>531166.79</v>
      </c>
      <c r="K63" s="77">
        <v>531166.79</v>
      </c>
      <c r="L63" s="105">
        <f t="shared" ref="L63:M84" si="20">$G$16</f>
        <v>1</v>
      </c>
      <c r="M63" s="105">
        <f t="shared" si="20"/>
        <v>1</v>
      </c>
      <c r="N63" s="104">
        <f t="shared" ref="N63:N84" si="21">K63*L63*M63</f>
        <v>531166.79</v>
      </c>
    </row>
    <row r="64" spans="1:14">
      <c r="A64" s="30">
        <f t="shared" si="1"/>
        <v>50</v>
      </c>
      <c r="B64" s="76">
        <v>37401</v>
      </c>
      <c r="C64" s="29" t="s">
        <v>111</v>
      </c>
      <c r="D64" s="77">
        <v>37326.42</v>
      </c>
      <c r="E64" s="108">
        <v>0</v>
      </c>
      <c r="F64" s="108">
        <f t="shared" si="17"/>
        <v>37326.42</v>
      </c>
      <c r="G64" s="105">
        <f t="shared" si="18"/>
        <v>1</v>
      </c>
      <c r="H64" s="105">
        <f t="shared" si="18"/>
        <v>1</v>
      </c>
      <c r="I64" s="108">
        <f t="shared" si="19"/>
        <v>37326.42</v>
      </c>
      <c r="K64" s="77">
        <v>37326.419999999991</v>
      </c>
      <c r="L64" s="105">
        <f t="shared" si="20"/>
        <v>1</v>
      </c>
      <c r="M64" s="105">
        <f t="shared" si="20"/>
        <v>1</v>
      </c>
      <c r="N64" s="108">
        <f t="shared" si="21"/>
        <v>37326.419999999991</v>
      </c>
    </row>
    <row r="65" spans="1:14">
      <c r="A65" s="30">
        <f t="shared" si="1"/>
        <v>51</v>
      </c>
      <c r="B65" s="76">
        <v>37402</v>
      </c>
      <c r="C65" s="29" t="s">
        <v>138</v>
      </c>
      <c r="D65" s="77">
        <v>3952285.5054217158</v>
      </c>
      <c r="E65" s="108">
        <v>0</v>
      </c>
      <c r="F65" s="108">
        <f t="shared" si="17"/>
        <v>3952285.5054217158</v>
      </c>
      <c r="G65" s="105">
        <f t="shared" si="18"/>
        <v>1</v>
      </c>
      <c r="H65" s="105">
        <f t="shared" si="18"/>
        <v>1</v>
      </c>
      <c r="I65" s="108">
        <f t="shared" si="19"/>
        <v>3952285.5054217158</v>
      </c>
      <c r="K65" s="77">
        <v>3645748.7823199756</v>
      </c>
      <c r="L65" s="105">
        <f t="shared" si="20"/>
        <v>1</v>
      </c>
      <c r="M65" s="105">
        <f t="shared" si="20"/>
        <v>1</v>
      </c>
      <c r="N65" s="108">
        <f t="shared" si="21"/>
        <v>3645748.7823199756</v>
      </c>
    </row>
    <row r="66" spans="1:14">
      <c r="A66" s="30">
        <f t="shared" si="1"/>
        <v>52</v>
      </c>
      <c r="B66" s="76">
        <v>37403</v>
      </c>
      <c r="C66" s="29" t="s">
        <v>139</v>
      </c>
      <c r="D66" s="77">
        <v>2783.89</v>
      </c>
      <c r="E66" s="108">
        <v>0</v>
      </c>
      <c r="F66" s="108">
        <f t="shared" si="17"/>
        <v>2783.89</v>
      </c>
      <c r="G66" s="105">
        <f t="shared" si="18"/>
        <v>1</v>
      </c>
      <c r="H66" s="105">
        <f t="shared" si="18"/>
        <v>1</v>
      </c>
      <c r="I66" s="108">
        <f t="shared" si="19"/>
        <v>2783.89</v>
      </c>
      <c r="K66" s="77">
        <v>2783.89</v>
      </c>
      <c r="L66" s="105">
        <f t="shared" si="20"/>
        <v>1</v>
      </c>
      <c r="M66" s="105">
        <f t="shared" si="20"/>
        <v>1</v>
      </c>
      <c r="N66" s="108">
        <f t="shared" si="21"/>
        <v>2783.89</v>
      </c>
    </row>
    <row r="67" spans="1:14">
      <c r="A67" s="30">
        <f t="shared" si="1"/>
        <v>53</v>
      </c>
      <c r="B67" s="76">
        <v>37500</v>
      </c>
      <c r="C67" s="29" t="s">
        <v>129</v>
      </c>
      <c r="D67" s="77">
        <v>336167.54</v>
      </c>
      <c r="E67" s="108">
        <v>0</v>
      </c>
      <c r="F67" s="108">
        <f t="shared" si="17"/>
        <v>336167.54</v>
      </c>
      <c r="G67" s="105">
        <f t="shared" si="18"/>
        <v>1</v>
      </c>
      <c r="H67" s="105">
        <f t="shared" si="18"/>
        <v>1</v>
      </c>
      <c r="I67" s="108">
        <f t="shared" si="19"/>
        <v>336167.54</v>
      </c>
      <c r="K67" s="77">
        <v>336167.54</v>
      </c>
      <c r="L67" s="105">
        <f t="shared" si="20"/>
        <v>1</v>
      </c>
      <c r="M67" s="105">
        <f t="shared" si="20"/>
        <v>1</v>
      </c>
      <c r="N67" s="108">
        <f t="shared" si="21"/>
        <v>336167.54</v>
      </c>
    </row>
    <row r="68" spans="1:14">
      <c r="A68" s="30">
        <f t="shared" si="1"/>
        <v>54</v>
      </c>
      <c r="B68" s="76">
        <v>37501</v>
      </c>
      <c r="C68" s="29" t="s">
        <v>140</v>
      </c>
      <c r="D68" s="77">
        <v>99818.13</v>
      </c>
      <c r="E68" s="108">
        <v>0</v>
      </c>
      <c r="F68" s="108">
        <f t="shared" si="17"/>
        <v>99818.13</v>
      </c>
      <c r="G68" s="105">
        <f t="shared" si="18"/>
        <v>1</v>
      </c>
      <c r="H68" s="105">
        <f t="shared" si="18"/>
        <v>1</v>
      </c>
      <c r="I68" s="108">
        <f t="shared" si="19"/>
        <v>99818.13</v>
      </c>
      <c r="K68" s="77">
        <v>99818.12999999999</v>
      </c>
      <c r="L68" s="105">
        <f t="shared" si="20"/>
        <v>1</v>
      </c>
      <c r="M68" s="105">
        <f t="shared" si="20"/>
        <v>1</v>
      </c>
      <c r="N68" s="108">
        <f t="shared" si="21"/>
        <v>99818.12999999999</v>
      </c>
    </row>
    <row r="69" spans="1:14">
      <c r="A69" s="30">
        <f t="shared" si="1"/>
        <v>55</v>
      </c>
      <c r="B69" s="76">
        <v>37502</v>
      </c>
      <c r="C69" s="29" t="s">
        <v>138</v>
      </c>
      <c r="D69" s="77">
        <v>46264.19</v>
      </c>
      <c r="E69" s="108">
        <v>0</v>
      </c>
      <c r="F69" s="108">
        <f t="shared" si="17"/>
        <v>46264.19</v>
      </c>
      <c r="G69" s="105">
        <f t="shared" si="18"/>
        <v>1</v>
      </c>
      <c r="H69" s="105">
        <f t="shared" si="18"/>
        <v>1</v>
      </c>
      <c r="I69" s="108">
        <f t="shared" si="19"/>
        <v>46264.19</v>
      </c>
      <c r="K69" s="77">
        <v>46264.189999999995</v>
      </c>
      <c r="L69" s="105">
        <f t="shared" si="20"/>
        <v>1</v>
      </c>
      <c r="M69" s="105">
        <f t="shared" si="20"/>
        <v>1</v>
      </c>
      <c r="N69" s="108">
        <f t="shared" si="21"/>
        <v>46264.189999999995</v>
      </c>
    </row>
    <row r="70" spans="1:14">
      <c r="A70" s="30">
        <f t="shared" si="1"/>
        <v>56</v>
      </c>
      <c r="B70" s="76">
        <v>37503</v>
      </c>
      <c r="C70" s="29" t="s">
        <v>141</v>
      </c>
      <c r="D70" s="77">
        <v>4005.08</v>
      </c>
      <c r="E70" s="108">
        <v>0</v>
      </c>
      <c r="F70" s="108">
        <f t="shared" si="17"/>
        <v>4005.08</v>
      </c>
      <c r="G70" s="105">
        <f t="shared" si="18"/>
        <v>1</v>
      </c>
      <c r="H70" s="105">
        <f t="shared" si="18"/>
        <v>1</v>
      </c>
      <c r="I70" s="108">
        <f t="shared" si="19"/>
        <v>4005.08</v>
      </c>
      <c r="K70" s="77">
        <v>4005.0800000000013</v>
      </c>
      <c r="L70" s="105">
        <f t="shared" si="20"/>
        <v>1</v>
      </c>
      <c r="M70" s="105">
        <f t="shared" si="20"/>
        <v>1</v>
      </c>
      <c r="N70" s="108">
        <f t="shared" si="21"/>
        <v>4005.0800000000013</v>
      </c>
    </row>
    <row r="71" spans="1:14">
      <c r="A71" s="30">
        <f t="shared" si="1"/>
        <v>57</v>
      </c>
      <c r="B71" s="76">
        <v>37600</v>
      </c>
      <c r="C71" s="29" t="s">
        <v>131</v>
      </c>
      <c r="D71" s="77">
        <v>20494641.494669665</v>
      </c>
      <c r="E71" s="108">
        <v>0</v>
      </c>
      <c r="F71" s="108">
        <f t="shared" si="17"/>
        <v>20494641.494669665</v>
      </c>
      <c r="G71" s="105">
        <f t="shared" si="18"/>
        <v>1</v>
      </c>
      <c r="H71" s="105">
        <f t="shared" si="18"/>
        <v>1</v>
      </c>
      <c r="I71" s="108">
        <f t="shared" si="19"/>
        <v>20494641.494669665</v>
      </c>
      <c r="K71" s="77">
        <v>20611541.356392864</v>
      </c>
      <c r="L71" s="105">
        <f t="shared" si="20"/>
        <v>1</v>
      </c>
      <c r="M71" s="105">
        <f t="shared" si="20"/>
        <v>1</v>
      </c>
      <c r="N71" s="108">
        <f t="shared" si="21"/>
        <v>20611541.356392864</v>
      </c>
    </row>
    <row r="72" spans="1:14">
      <c r="A72" s="30">
        <f t="shared" si="1"/>
        <v>58</v>
      </c>
      <c r="B72" s="76">
        <v>37601</v>
      </c>
      <c r="C72" s="29" t="s">
        <v>132</v>
      </c>
      <c r="D72" s="77">
        <v>185677812.81167099</v>
      </c>
      <c r="E72" s="108">
        <v>0</v>
      </c>
      <c r="F72" s="108">
        <f t="shared" si="17"/>
        <v>185677812.81167099</v>
      </c>
      <c r="G72" s="105">
        <f t="shared" si="18"/>
        <v>1</v>
      </c>
      <c r="H72" s="105">
        <f t="shared" si="18"/>
        <v>1</v>
      </c>
      <c r="I72" s="108">
        <f t="shared" si="19"/>
        <v>185677812.81167099</v>
      </c>
      <c r="K72" s="77">
        <v>176025498.32535535</v>
      </c>
      <c r="L72" s="105">
        <f t="shared" si="20"/>
        <v>1</v>
      </c>
      <c r="M72" s="105">
        <f t="shared" si="20"/>
        <v>1</v>
      </c>
      <c r="N72" s="108">
        <f t="shared" si="21"/>
        <v>176025498.32535535</v>
      </c>
    </row>
    <row r="73" spans="1:14">
      <c r="A73" s="30">
        <f t="shared" si="1"/>
        <v>59</v>
      </c>
      <c r="B73" s="76">
        <v>37602</v>
      </c>
      <c r="C73" s="29" t="s">
        <v>142</v>
      </c>
      <c r="D73" s="77">
        <v>142406508.50896525</v>
      </c>
      <c r="E73" s="108">
        <v>0</v>
      </c>
      <c r="F73" s="108">
        <f t="shared" si="17"/>
        <v>142406508.50896525</v>
      </c>
      <c r="G73" s="105">
        <f t="shared" si="18"/>
        <v>1</v>
      </c>
      <c r="H73" s="105">
        <f t="shared" si="18"/>
        <v>1</v>
      </c>
      <c r="I73" s="108">
        <f t="shared" si="19"/>
        <v>142406508.50896525</v>
      </c>
      <c r="K73" s="77">
        <v>133261909.89236718</v>
      </c>
      <c r="L73" s="105">
        <f t="shared" si="20"/>
        <v>1</v>
      </c>
      <c r="M73" s="105">
        <f t="shared" si="20"/>
        <v>1</v>
      </c>
      <c r="N73" s="108">
        <f t="shared" si="21"/>
        <v>133261909.89236718</v>
      </c>
    </row>
    <row r="74" spans="1:14">
      <c r="A74" s="30">
        <f t="shared" si="1"/>
        <v>60</v>
      </c>
      <c r="B74" s="76">
        <v>37603</v>
      </c>
      <c r="C74" s="29" t="s">
        <v>133</v>
      </c>
      <c r="D74" s="77">
        <v>0</v>
      </c>
      <c r="E74" s="108">
        <v>0</v>
      </c>
      <c r="F74" s="108">
        <f t="shared" si="17"/>
        <v>0</v>
      </c>
      <c r="G74" s="105">
        <f t="shared" si="18"/>
        <v>1</v>
      </c>
      <c r="H74" s="105">
        <f t="shared" si="18"/>
        <v>1</v>
      </c>
      <c r="I74" s="108">
        <f t="shared" si="19"/>
        <v>0</v>
      </c>
      <c r="K74" s="77">
        <v>0</v>
      </c>
      <c r="L74" s="105">
        <f t="shared" si="20"/>
        <v>1</v>
      </c>
      <c r="M74" s="105">
        <f t="shared" si="20"/>
        <v>1</v>
      </c>
      <c r="N74" s="108">
        <f t="shared" si="21"/>
        <v>0</v>
      </c>
    </row>
    <row r="75" spans="1:14">
      <c r="A75" s="30">
        <f t="shared" si="1"/>
        <v>61</v>
      </c>
      <c r="B75" s="76">
        <v>37604</v>
      </c>
      <c r="C75" s="29" t="s">
        <v>143</v>
      </c>
      <c r="D75" s="77">
        <v>0</v>
      </c>
      <c r="E75" s="108">
        <v>0</v>
      </c>
      <c r="F75" s="108">
        <f t="shared" si="17"/>
        <v>0</v>
      </c>
      <c r="G75" s="105">
        <f t="shared" si="18"/>
        <v>1</v>
      </c>
      <c r="H75" s="105">
        <f t="shared" si="18"/>
        <v>1</v>
      </c>
      <c r="I75" s="108">
        <f t="shared" si="19"/>
        <v>0</v>
      </c>
      <c r="K75" s="77">
        <v>0</v>
      </c>
      <c r="L75" s="105">
        <f t="shared" si="20"/>
        <v>1</v>
      </c>
      <c r="M75" s="105">
        <f t="shared" si="20"/>
        <v>1</v>
      </c>
      <c r="N75" s="108">
        <f t="shared" si="21"/>
        <v>0</v>
      </c>
    </row>
    <row r="76" spans="1:14">
      <c r="A76" s="30">
        <f t="shared" si="1"/>
        <v>62</v>
      </c>
      <c r="B76" s="76">
        <v>37800</v>
      </c>
      <c r="C76" s="29" t="s">
        <v>144</v>
      </c>
      <c r="D76" s="77">
        <v>35505787.348374337</v>
      </c>
      <c r="E76" s="108">
        <v>0</v>
      </c>
      <c r="F76" s="108">
        <f t="shared" si="17"/>
        <v>35505787.348374337</v>
      </c>
      <c r="G76" s="105">
        <f t="shared" si="18"/>
        <v>1</v>
      </c>
      <c r="H76" s="105">
        <f t="shared" si="18"/>
        <v>1</v>
      </c>
      <c r="I76" s="108">
        <f t="shared" si="19"/>
        <v>35505787.348374337</v>
      </c>
      <c r="K76" s="77">
        <v>29911912.984866656</v>
      </c>
      <c r="L76" s="105">
        <f t="shared" si="20"/>
        <v>1</v>
      </c>
      <c r="M76" s="105">
        <f t="shared" si="20"/>
        <v>1</v>
      </c>
      <c r="N76" s="108">
        <f t="shared" si="21"/>
        <v>29911912.984866656</v>
      </c>
    </row>
    <row r="77" spans="1:14">
      <c r="A77" s="30">
        <f t="shared" si="1"/>
        <v>63</v>
      </c>
      <c r="B77" s="76">
        <v>37900</v>
      </c>
      <c r="C77" s="29" t="s">
        <v>145</v>
      </c>
      <c r="D77" s="77">
        <v>5504544.809806155</v>
      </c>
      <c r="E77" s="108">
        <v>0</v>
      </c>
      <c r="F77" s="108">
        <f t="shared" si="17"/>
        <v>5504544.809806155</v>
      </c>
      <c r="G77" s="105">
        <f t="shared" si="18"/>
        <v>1</v>
      </c>
      <c r="H77" s="105">
        <f t="shared" si="18"/>
        <v>1</v>
      </c>
      <c r="I77" s="108">
        <f t="shared" si="19"/>
        <v>5504544.809806155</v>
      </c>
      <c r="K77" s="77">
        <v>5126031.8073734026</v>
      </c>
      <c r="L77" s="105">
        <f t="shared" si="20"/>
        <v>1</v>
      </c>
      <c r="M77" s="105">
        <f t="shared" si="20"/>
        <v>1</v>
      </c>
      <c r="N77" s="108">
        <f t="shared" si="21"/>
        <v>5126031.8073734026</v>
      </c>
    </row>
    <row r="78" spans="1:14">
      <c r="A78" s="30">
        <f t="shared" si="1"/>
        <v>64</v>
      </c>
      <c r="B78" s="76">
        <v>37905</v>
      </c>
      <c r="C78" s="29" t="s">
        <v>146</v>
      </c>
      <c r="D78" s="77">
        <v>1652258.54</v>
      </c>
      <c r="E78" s="108">
        <v>0</v>
      </c>
      <c r="F78" s="108">
        <f t="shared" si="17"/>
        <v>1652258.54</v>
      </c>
      <c r="G78" s="105">
        <f t="shared" si="18"/>
        <v>1</v>
      </c>
      <c r="H78" s="105">
        <f t="shared" si="18"/>
        <v>1</v>
      </c>
      <c r="I78" s="108">
        <f t="shared" si="19"/>
        <v>1652258.54</v>
      </c>
      <c r="K78" s="77">
        <v>1652258.5399999996</v>
      </c>
      <c r="L78" s="105">
        <f t="shared" si="20"/>
        <v>1</v>
      </c>
      <c r="M78" s="105">
        <f t="shared" si="20"/>
        <v>1</v>
      </c>
      <c r="N78" s="108">
        <f t="shared" si="21"/>
        <v>1652258.5399999996</v>
      </c>
    </row>
    <row r="79" spans="1:14">
      <c r="A79" s="30">
        <f t="shared" si="1"/>
        <v>65</v>
      </c>
      <c r="B79" s="76">
        <v>38000</v>
      </c>
      <c r="C79" s="29" t="s">
        <v>147</v>
      </c>
      <c r="D79" s="77">
        <v>159839171.91461176</v>
      </c>
      <c r="E79" s="108">
        <v>0</v>
      </c>
      <c r="F79" s="108">
        <f t="shared" si="17"/>
        <v>159839171.91461176</v>
      </c>
      <c r="G79" s="105">
        <f t="shared" si="18"/>
        <v>1</v>
      </c>
      <c r="H79" s="105">
        <f t="shared" si="18"/>
        <v>1</v>
      </c>
      <c r="I79" s="108">
        <f t="shared" si="19"/>
        <v>159839171.91461176</v>
      </c>
      <c r="K79" s="77">
        <v>150274437.13210142</v>
      </c>
      <c r="L79" s="105">
        <f t="shared" si="20"/>
        <v>1</v>
      </c>
      <c r="M79" s="105">
        <f t="shared" si="20"/>
        <v>1</v>
      </c>
      <c r="N79" s="108">
        <f t="shared" si="21"/>
        <v>150274437.13210142</v>
      </c>
    </row>
    <row r="80" spans="1:14">
      <c r="A80" s="30">
        <f t="shared" si="1"/>
        <v>66</v>
      </c>
      <c r="B80" s="76">
        <v>38100</v>
      </c>
      <c r="C80" s="29" t="s">
        <v>148</v>
      </c>
      <c r="D80" s="77">
        <v>40873233.244704925</v>
      </c>
      <c r="E80" s="108">
        <v>0</v>
      </c>
      <c r="F80" s="108">
        <f t="shared" si="17"/>
        <v>40873233.244704925</v>
      </c>
      <c r="G80" s="105">
        <f t="shared" si="18"/>
        <v>1</v>
      </c>
      <c r="H80" s="105">
        <f t="shared" si="18"/>
        <v>1</v>
      </c>
      <c r="I80" s="108">
        <f t="shared" si="19"/>
        <v>40873233.244704925</v>
      </c>
      <c r="K80" s="77">
        <v>38722014.899853833</v>
      </c>
      <c r="L80" s="105">
        <f t="shared" si="20"/>
        <v>1</v>
      </c>
      <c r="M80" s="105">
        <f t="shared" si="20"/>
        <v>1</v>
      </c>
      <c r="N80" s="108">
        <f t="shared" si="21"/>
        <v>38722014.899853833</v>
      </c>
    </row>
    <row r="81" spans="1:14">
      <c r="A81" s="30">
        <f t="shared" ref="A81:A144" si="22">A80+1</f>
        <v>67</v>
      </c>
      <c r="B81" s="76">
        <v>38200</v>
      </c>
      <c r="C81" s="29" t="s">
        <v>149</v>
      </c>
      <c r="D81" s="77">
        <v>57594641.088073432</v>
      </c>
      <c r="E81" s="108">
        <v>0</v>
      </c>
      <c r="F81" s="108">
        <f t="shared" si="17"/>
        <v>57594641.088073432</v>
      </c>
      <c r="G81" s="105">
        <f t="shared" si="18"/>
        <v>1</v>
      </c>
      <c r="H81" s="105">
        <f t="shared" si="18"/>
        <v>1</v>
      </c>
      <c r="I81" s="108">
        <f t="shared" si="19"/>
        <v>57594641.088073432</v>
      </c>
      <c r="K81" s="77">
        <v>57067155.487784423</v>
      </c>
      <c r="L81" s="105">
        <f t="shared" si="20"/>
        <v>1</v>
      </c>
      <c r="M81" s="105">
        <f t="shared" si="20"/>
        <v>1</v>
      </c>
      <c r="N81" s="108">
        <f t="shared" si="21"/>
        <v>57067155.487784423</v>
      </c>
    </row>
    <row r="82" spans="1:14">
      <c r="A82" s="30">
        <f t="shared" si="22"/>
        <v>68</v>
      </c>
      <c r="B82" s="76">
        <v>38300</v>
      </c>
      <c r="C82" s="29" t="s">
        <v>150</v>
      </c>
      <c r="D82" s="77">
        <v>13379913.978415158</v>
      </c>
      <c r="E82" s="108">
        <v>0</v>
      </c>
      <c r="F82" s="108">
        <f t="shared" si="17"/>
        <v>13379913.978415158</v>
      </c>
      <c r="G82" s="105">
        <f t="shared" si="18"/>
        <v>1</v>
      </c>
      <c r="H82" s="105">
        <f t="shared" si="18"/>
        <v>1</v>
      </c>
      <c r="I82" s="108">
        <f t="shared" si="19"/>
        <v>13379913.978415158</v>
      </c>
      <c r="K82" s="77">
        <v>12779948.061638121</v>
      </c>
      <c r="L82" s="105">
        <f t="shared" si="20"/>
        <v>1</v>
      </c>
      <c r="M82" s="105">
        <f t="shared" si="20"/>
        <v>1</v>
      </c>
      <c r="N82" s="108">
        <f t="shared" si="21"/>
        <v>12779948.061638121</v>
      </c>
    </row>
    <row r="83" spans="1:14">
      <c r="A83" s="30">
        <f t="shared" si="22"/>
        <v>69</v>
      </c>
      <c r="B83" s="76">
        <v>38400</v>
      </c>
      <c r="C83" s="29" t="s">
        <v>151</v>
      </c>
      <c r="D83" s="77">
        <v>268060.13924998633</v>
      </c>
      <c r="E83" s="108">
        <v>0</v>
      </c>
      <c r="F83" s="108">
        <f t="shared" si="17"/>
        <v>268060.13924998633</v>
      </c>
      <c r="G83" s="105">
        <f t="shared" si="18"/>
        <v>1</v>
      </c>
      <c r="H83" s="105">
        <f t="shared" si="18"/>
        <v>1</v>
      </c>
      <c r="I83" s="108">
        <f t="shared" si="19"/>
        <v>268060.13924998633</v>
      </c>
      <c r="K83" s="77">
        <v>252586.66062917048</v>
      </c>
      <c r="L83" s="105">
        <f t="shared" si="20"/>
        <v>1</v>
      </c>
      <c r="M83" s="105">
        <f t="shared" si="20"/>
        <v>1</v>
      </c>
      <c r="N83" s="108">
        <f t="shared" si="21"/>
        <v>252586.66062917048</v>
      </c>
    </row>
    <row r="84" spans="1:14">
      <c r="A84" s="30">
        <f t="shared" si="22"/>
        <v>70</v>
      </c>
      <c r="B84" s="76">
        <v>38500</v>
      </c>
      <c r="C84" s="29" t="s">
        <v>152</v>
      </c>
      <c r="D84" s="77">
        <v>5262616.2456932655</v>
      </c>
      <c r="E84" s="108">
        <v>0</v>
      </c>
      <c r="F84" s="108">
        <f t="shared" si="17"/>
        <v>5262616.2456932655</v>
      </c>
      <c r="G84" s="105">
        <f t="shared" si="18"/>
        <v>1</v>
      </c>
      <c r="H84" s="105">
        <f t="shared" si="18"/>
        <v>1</v>
      </c>
      <c r="I84" s="108">
        <f t="shared" si="19"/>
        <v>5262616.2456932655</v>
      </c>
      <c r="K84" s="77">
        <v>5241042.9322416978</v>
      </c>
      <c r="L84" s="105">
        <f t="shared" si="20"/>
        <v>1</v>
      </c>
      <c r="M84" s="105">
        <f t="shared" si="20"/>
        <v>1</v>
      </c>
      <c r="N84" s="108">
        <f t="shared" si="21"/>
        <v>5241042.9322416978</v>
      </c>
    </row>
    <row r="85" spans="1:14">
      <c r="A85" s="30">
        <f t="shared" si="22"/>
        <v>71</v>
      </c>
      <c r="B85" s="83"/>
      <c r="C85" s="29"/>
      <c r="D85" s="84"/>
      <c r="E85" s="84"/>
      <c r="F85" s="84"/>
      <c r="G85" s="105"/>
      <c r="H85" s="105"/>
      <c r="I85" s="84"/>
      <c r="K85" s="84"/>
      <c r="N85" s="84"/>
    </row>
    <row r="86" spans="1:14">
      <c r="A86" s="30">
        <f t="shared" si="22"/>
        <v>72</v>
      </c>
      <c r="B86" s="83"/>
      <c r="C86" s="29" t="s">
        <v>153</v>
      </c>
      <c r="D86" s="79">
        <f>SUM(D63:D85)</f>
        <v>673469007.66965663</v>
      </c>
      <c r="E86" s="106">
        <f>SUM(E63:E85)</f>
        <v>0</v>
      </c>
      <c r="F86" s="79">
        <f>SUM(F63:F85)</f>
        <v>673469007.66965663</v>
      </c>
      <c r="G86" s="105"/>
      <c r="H86" s="105"/>
      <c r="I86" s="79">
        <f>SUM(I63:I85)</f>
        <v>673469007.66965663</v>
      </c>
      <c r="K86" s="79">
        <f>SUM(K63:K85)</f>
        <v>635629618.90292406</v>
      </c>
      <c r="N86" s="79">
        <f>SUM(N63:N85)</f>
        <v>635629618.90292406</v>
      </c>
    </row>
    <row r="87" spans="1:14">
      <c r="A87" s="30">
        <f t="shared" si="22"/>
        <v>73</v>
      </c>
      <c r="B87" s="83"/>
      <c r="C87" s="29"/>
      <c r="G87" s="105"/>
      <c r="H87" s="105"/>
    </row>
    <row r="88" spans="1:14">
      <c r="A88" s="30">
        <f t="shared" si="22"/>
        <v>74</v>
      </c>
      <c r="B88" s="83"/>
      <c r="C88" s="75" t="s">
        <v>182</v>
      </c>
      <c r="G88" s="105"/>
      <c r="H88" s="105"/>
    </row>
    <row r="89" spans="1:14">
      <c r="A89" s="30">
        <f t="shared" si="22"/>
        <v>75</v>
      </c>
      <c r="B89" s="76">
        <v>38900</v>
      </c>
      <c r="C89" s="29" t="s">
        <v>137</v>
      </c>
      <c r="D89" s="77">
        <v>1211697.3</v>
      </c>
      <c r="E89" s="104">
        <v>0</v>
      </c>
      <c r="F89" s="104">
        <f t="shared" ref="F89:F113" si="23">D89+E89</f>
        <v>1211697.3</v>
      </c>
      <c r="G89" s="105">
        <f t="shared" ref="G89:H104" si="24">$G$16</f>
        <v>1</v>
      </c>
      <c r="H89" s="105">
        <f t="shared" si="24"/>
        <v>1</v>
      </c>
      <c r="I89" s="79">
        <f t="shared" ref="I89:I113" si="25">F89*G89*H89</f>
        <v>1211697.3</v>
      </c>
      <c r="K89" s="77">
        <v>1211697.3000000003</v>
      </c>
      <c r="L89" s="105">
        <f>$G$16</f>
        <v>1</v>
      </c>
      <c r="M89" s="105">
        <f>$G$16</f>
        <v>1</v>
      </c>
      <c r="N89" s="104">
        <f>K89*L89*M89</f>
        <v>1211697.3000000003</v>
      </c>
    </row>
    <row r="90" spans="1:14">
      <c r="A90" s="30">
        <f t="shared" si="22"/>
        <v>76</v>
      </c>
      <c r="B90" s="76">
        <v>39000</v>
      </c>
      <c r="C90" s="29" t="s">
        <v>129</v>
      </c>
      <c r="D90" s="77">
        <v>7718850.4102714844</v>
      </c>
      <c r="E90" s="108">
        <v>0</v>
      </c>
      <c r="F90" s="108">
        <f t="shared" si="23"/>
        <v>7718850.4102714844</v>
      </c>
      <c r="G90" s="105">
        <f t="shared" si="24"/>
        <v>1</v>
      </c>
      <c r="H90" s="105">
        <f t="shared" si="24"/>
        <v>1</v>
      </c>
      <c r="I90" s="108">
        <f t="shared" si="25"/>
        <v>7718850.4102714844</v>
      </c>
      <c r="K90" s="77">
        <v>7595599.7675585095</v>
      </c>
      <c r="L90" s="105">
        <f>$G$16</f>
        <v>1</v>
      </c>
      <c r="M90" s="105">
        <f>$G$16</f>
        <v>1</v>
      </c>
      <c r="N90" s="108">
        <f t="shared" ref="N90:N113" si="26">K90*L90*M90</f>
        <v>7595599.7675585095</v>
      </c>
    </row>
    <row r="91" spans="1:14">
      <c r="A91" s="30">
        <f t="shared" si="22"/>
        <v>77</v>
      </c>
      <c r="B91" s="76">
        <v>39002</v>
      </c>
      <c r="C91" s="29" t="s">
        <v>155</v>
      </c>
      <c r="D91" s="77">
        <v>173114.85</v>
      </c>
      <c r="E91" s="108">
        <v>0</v>
      </c>
      <c r="F91" s="108">
        <f t="shared" si="23"/>
        <v>173114.85</v>
      </c>
      <c r="G91" s="105">
        <f t="shared" si="24"/>
        <v>1</v>
      </c>
      <c r="H91" s="105">
        <f t="shared" si="24"/>
        <v>1</v>
      </c>
      <c r="I91" s="108">
        <f t="shared" si="25"/>
        <v>173114.85</v>
      </c>
      <c r="K91" s="77">
        <v>173114.85000000003</v>
      </c>
      <c r="L91" s="105">
        <f t="shared" ref="L91:M106" si="27">$G$16</f>
        <v>1</v>
      </c>
      <c r="M91" s="105">
        <f t="shared" si="27"/>
        <v>1</v>
      </c>
      <c r="N91" s="108">
        <f t="shared" si="26"/>
        <v>173114.85000000003</v>
      </c>
    </row>
    <row r="92" spans="1:14">
      <c r="A92" s="30">
        <f t="shared" si="22"/>
        <v>78</v>
      </c>
      <c r="B92" s="76">
        <v>39003</v>
      </c>
      <c r="C92" s="29" t="s">
        <v>141</v>
      </c>
      <c r="D92" s="77">
        <v>709199.18</v>
      </c>
      <c r="E92" s="108">
        <v>0</v>
      </c>
      <c r="F92" s="108">
        <f t="shared" si="23"/>
        <v>709199.18</v>
      </c>
      <c r="G92" s="105">
        <f t="shared" si="24"/>
        <v>1</v>
      </c>
      <c r="H92" s="105">
        <f t="shared" si="24"/>
        <v>1</v>
      </c>
      <c r="I92" s="108">
        <f t="shared" si="25"/>
        <v>709199.18</v>
      </c>
      <c r="K92" s="77">
        <v>709199.17999999982</v>
      </c>
      <c r="L92" s="105">
        <f t="shared" si="27"/>
        <v>1</v>
      </c>
      <c r="M92" s="105">
        <f t="shared" si="27"/>
        <v>1</v>
      </c>
      <c r="N92" s="108">
        <f t="shared" si="26"/>
        <v>709199.17999999982</v>
      </c>
    </row>
    <row r="93" spans="1:14">
      <c r="A93" s="30">
        <f t="shared" si="22"/>
        <v>79</v>
      </c>
      <c r="B93" s="76">
        <v>39004</v>
      </c>
      <c r="C93" s="29" t="s">
        <v>156</v>
      </c>
      <c r="D93" s="77">
        <v>12954.74</v>
      </c>
      <c r="E93" s="108">
        <v>0</v>
      </c>
      <c r="F93" s="108">
        <f t="shared" si="23"/>
        <v>12954.74</v>
      </c>
      <c r="G93" s="105">
        <f t="shared" si="24"/>
        <v>1</v>
      </c>
      <c r="H93" s="105">
        <f t="shared" si="24"/>
        <v>1</v>
      </c>
      <c r="I93" s="108">
        <f t="shared" si="25"/>
        <v>12954.74</v>
      </c>
      <c r="K93" s="77">
        <v>12954.74</v>
      </c>
      <c r="L93" s="105">
        <f t="shared" si="27"/>
        <v>1</v>
      </c>
      <c r="M93" s="105">
        <f t="shared" si="27"/>
        <v>1</v>
      </c>
      <c r="N93" s="108">
        <f t="shared" si="26"/>
        <v>12954.74</v>
      </c>
    </row>
    <row r="94" spans="1:14">
      <c r="A94" s="30">
        <f t="shared" si="22"/>
        <v>80</v>
      </c>
      <c r="B94" s="76">
        <v>39009</v>
      </c>
      <c r="C94" s="29" t="s">
        <v>157</v>
      </c>
      <c r="D94" s="77">
        <v>1246194.18</v>
      </c>
      <c r="E94" s="108">
        <v>0</v>
      </c>
      <c r="F94" s="108">
        <f t="shared" si="23"/>
        <v>1246194.18</v>
      </c>
      <c r="G94" s="105">
        <f t="shared" si="24"/>
        <v>1</v>
      </c>
      <c r="H94" s="105">
        <f t="shared" si="24"/>
        <v>1</v>
      </c>
      <c r="I94" s="108">
        <f t="shared" si="25"/>
        <v>1246194.18</v>
      </c>
      <c r="K94" s="77">
        <v>1246194.18</v>
      </c>
      <c r="L94" s="105">
        <f t="shared" si="27"/>
        <v>1</v>
      </c>
      <c r="M94" s="105">
        <f t="shared" si="27"/>
        <v>1</v>
      </c>
      <c r="N94" s="108">
        <f t="shared" si="26"/>
        <v>1246194.18</v>
      </c>
    </row>
    <row r="95" spans="1:14">
      <c r="A95" s="30">
        <f t="shared" si="22"/>
        <v>81</v>
      </c>
      <c r="B95" s="76">
        <v>39100</v>
      </c>
      <c r="C95" s="29" t="s">
        <v>158</v>
      </c>
      <c r="D95" s="77">
        <v>1903398.8523846189</v>
      </c>
      <c r="E95" s="108">
        <v>0</v>
      </c>
      <c r="F95" s="108">
        <f t="shared" si="23"/>
        <v>1903398.8523846189</v>
      </c>
      <c r="G95" s="105">
        <f t="shared" si="24"/>
        <v>1</v>
      </c>
      <c r="H95" s="105">
        <f t="shared" si="24"/>
        <v>1</v>
      </c>
      <c r="I95" s="108">
        <f t="shared" si="25"/>
        <v>1903398.8523846189</v>
      </c>
      <c r="K95" s="77">
        <v>1866038.1465637307</v>
      </c>
      <c r="L95" s="105">
        <f t="shared" si="27"/>
        <v>1</v>
      </c>
      <c r="M95" s="105">
        <f t="shared" si="27"/>
        <v>1</v>
      </c>
      <c r="N95" s="108">
        <f t="shared" si="26"/>
        <v>1866038.1465637307</v>
      </c>
    </row>
    <row r="96" spans="1:14">
      <c r="A96" s="30">
        <f t="shared" si="22"/>
        <v>82</v>
      </c>
      <c r="B96" s="76">
        <v>39103</v>
      </c>
      <c r="C96" s="29" t="s">
        <v>159</v>
      </c>
      <c r="D96" s="77">
        <v>0</v>
      </c>
      <c r="E96" s="108">
        <v>0</v>
      </c>
      <c r="F96" s="108">
        <f t="shared" si="23"/>
        <v>0</v>
      </c>
      <c r="G96" s="105">
        <f t="shared" si="24"/>
        <v>1</v>
      </c>
      <c r="H96" s="105">
        <f t="shared" si="24"/>
        <v>1</v>
      </c>
      <c r="I96" s="108">
        <f t="shared" si="25"/>
        <v>0</v>
      </c>
      <c r="K96" s="77">
        <v>0</v>
      </c>
      <c r="L96" s="105">
        <f t="shared" si="27"/>
        <v>1</v>
      </c>
      <c r="M96" s="105">
        <f t="shared" si="27"/>
        <v>1</v>
      </c>
      <c r="N96" s="108">
        <f t="shared" si="26"/>
        <v>0</v>
      </c>
    </row>
    <row r="97" spans="1:14">
      <c r="A97" s="30">
        <f t="shared" si="22"/>
        <v>83</v>
      </c>
      <c r="B97" s="76">
        <v>39200</v>
      </c>
      <c r="C97" s="29" t="s">
        <v>160</v>
      </c>
      <c r="D97" s="77">
        <v>220986.9</v>
      </c>
      <c r="E97" s="108">
        <v>0</v>
      </c>
      <c r="F97" s="108">
        <f t="shared" si="23"/>
        <v>220986.9</v>
      </c>
      <c r="G97" s="105">
        <f t="shared" si="24"/>
        <v>1</v>
      </c>
      <c r="H97" s="105">
        <f t="shared" si="24"/>
        <v>1</v>
      </c>
      <c r="I97" s="108">
        <f t="shared" si="25"/>
        <v>220986.9</v>
      </c>
      <c r="K97" s="77">
        <v>220986.89999999994</v>
      </c>
      <c r="L97" s="105">
        <f t="shared" si="27"/>
        <v>1</v>
      </c>
      <c r="M97" s="105">
        <f t="shared" si="27"/>
        <v>1</v>
      </c>
      <c r="N97" s="108">
        <f t="shared" si="26"/>
        <v>220986.89999999994</v>
      </c>
    </row>
    <row r="98" spans="1:14">
      <c r="A98" s="30">
        <f t="shared" si="22"/>
        <v>84</v>
      </c>
      <c r="B98" s="76">
        <v>39202</v>
      </c>
      <c r="C98" s="29" t="s">
        <v>161</v>
      </c>
      <c r="D98" s="77">
        <v>0</v>
      </c>
      <c r="E98" s="108">
        <v>0</v>
      </c>
      <c r="F98" s="108">
        <f t="shared" si="23"/>
        <v>0</v>
      </c>
      <c r="G98" s="105">
        <f t="shared" si="24"/>
        <v>1</v>
      </c>
      <c r="H98" s="105">
        <f t="shared" si="24"/>
        <v>1</v>
      </c>
      <c r="I98" s="108">
        <f t="shared" si="25"/>
        <v>0</v>
      </c>
      <c r="K98" s="77">
        <v>0</v>
      </c>
      <c r="L98" s="105">
        <f t="shared" si="27"/>
        <v>1</v>
      </c>
      <c r="M98" s="105">
        <f t="shared" si="27"/>
        <v>1</v>
      </c>
      <c r="N98" s="108">
        <f t="shared" si="26"/>
        <v>0</v>
      </c>
    </row>
    <row r="99" spans="1:14">
      <c r="A99" s="30">
        <f t="shared" si="22"/>
        <v>85</v>
      </c>
      <c r="B99" s="76">
        <v>39400</v>
      </c>
      <c r="C99" s="29" t="s">
        <v>162</v>
      </c>
      <c r="D99" s="77">
        <v>4340623.5074312286</v>
      </c>
      <c r="E99" s="108">
        <v>0</v>
      </c>
      <c r="F99" s="108">
        <f t="shared" si="23"/>
        <v>4340623.5074312286</v>
      </c>
      <c r="G99" s="105">
        <f t="shared" si="24"/>
        <v>1</v>
      </c>
      <c r="H99" s="105">
        <f t="shared" si="24"/>
        <v>1</v>
      </c>
      <c r="I99" s="108">
        <f t="shared" si="25"/>
        <v>4340623.5074312286</v>
      </c>
      <c r="K99" s="77">
        <v>4078360.7595184175</v>
      </c>
      <c r="L99" s="105">
        <f t="shared" si="27"/>
        <v>1</v>
      </c>
      <c r="M99" s="105">
        <f t="shared" si="27"/>
        <v>1</v>
      </c>
      <c r="N99" s="108">
        <f t="shared" si="26"/>
        <v>4078360.7595184175</v>
      </c>
    </row>
    <row r="100" spans="1:14">
      <c r="A100" s="30">
        <f t="shared" si="22"/>
        <v>86</v>
      </c>
      <c r="B100" s="76">
        <v>39603</v>
      </c>
      <c r="C100" s="29" t="s">
        <v>163</v>
      </c>
      <c r="D100" s="77">
        <v>39610.080000000002</v>
      </c>
      <c r="E100" s="108">
        <v>0</v>
      </c>
      <c r="F100" s="108">
        <f t="shared" si="23"/>
        <v>39610.080000000002</v>
      </c>
      <c r="G100" s="105">
        <f t="shared" si="24"/>
        <v>1</v>
      </c>
      <c r="H100" s="105">
        <f t="shared" si="24"/>
        <v>1</v>
      </c>
      <c r="I100" s="108">
        <f t="shared" si="25"/>
        <v>39610.080000000002</v>
      </c>
      <c r="K100" s="77">
        <v>39610.080000000009</v>
      </c>
      <c r="L100" s="105">
        <f t="shared" si="27"/>
        <v>1</v>
      </c>
      <c r="M100" s="105">
        <f t="shared" si="27"/>
        <v>1</v>
      </c>
      <c r="N100" s="108">
        <f t="shared" si="26"/>
        <v>39610.080000000009</v>
      </c>
    </row>
    <row r="101" spans="1:14">
      <c r="A101" s="30">
        <f t="shared" si="22"/>
        <v>87</v>
      </c>
      <c r="B101" s="76">
        <v>39604</v>
      </c>
      <c r="C101" s="29" t="s">
        <v>164</v>
      </c>
      <c r="D101" s="77">
        <v>62747.29</v>
      </c>
      <c r="E101" s="108">
        <v>0</v>
      </c>
      <c r="F101" s="108">
        <f t="shared" si="23"/>
        <v>62747.29</v>
      </c>
      <c r="G101" s="105">
        <f t="shared" si="24"/>
        <v>1</v>
      </c>
      <c r="H101" s="105">
        <f t="shared" si="24"/>
        <v>1</v>
      </c>
      <c r="I101" s="108">
        <f t="shared" si="25"/>
        <v>62747.29</v>
      </c>
      <c r="K101" s="77">
        <v>62747.290000000008</v>
      </c>
      <c r="L101" s="105">
        <f t="shared" si="27"/>
        <v>1</v>
      </c>
      <c r="M101" s="105">
        <f t="shared" si="27"/>
        <v>1</v>
      </c>
      <c r="N101" s="108">
        <f t="shared" si="26"/>
        <v>62747.290000000008</v>
      </c>
    </row>
    <row r="102" spans="1:14">
      <c r="A102" s="30">
        <f t="shared" si="22"/>
        <v>88</v>
      </c>
      <c r="B102" s="76">
        <v>39605</v>
      </c>
      <c r="C102" s="4" t="s">
        <v>165</v>
      </c>
      <c r="D102" s="77">
        <v>19427.23</v>
      </c>
      <c r="E102" s="108">
        <v>0</v>
      </c>
      <c r="F102" s="108">
        <f t="shared" si="23"/>
        <v>19427.23</v>
      </c>
      <c r="G102" s="105">
        <f t="shared" si="24"/>
        <v>1</v>
      </c>
      <c r="H102" s="105">
        <f t="shared" si="24"/>
        <v>1</v>
      </c>
      <c r="I102" s="108">
        <f t="shared" si="25"/>
        <v>19427.23</v>
      </c>
      <c r="K102" s="77">
        <v>19427.230000000003</v>
      </c>
      <c r="L102" s="105">
        <f t="shared" si="27"/>
        <v>1</v>
      </c>
      <c r="M102" s="105">
        <f t="shared" si="27"/>
        <v>1</v>
      </c>
      <c r="N102" s="108">
        <f t="shared" si="26"/>
        <v>19427.230000000003</v>
      </c>
    </row>
    <row r="103" spans="1:14">
      <c r="A103" s="30">
        <f t="shared" si="22"/>
        <v>89</v>
      </c>
      <c r="B103" s="76">
        <v>39700</v>
      </c>
      <c r="C103" s="29" t="s">
        <v>166</v>
      </c>
      <c r="D103" s="77">
        <v>524257.15</v>
      </c>
      <c r="E103" s="108">
        <v>0</v>
      </c>
      <c r="F103" s="108">
        <f t="shared" si="23"/>
        <v>524257.15</v>
      </c>
      <c r="G103" s="105">
        <f t="shared" si="24"/>
        <v>1</v>
      </c>
      <c r="H103" s="105">
        <f t="shared" si="24"/>
        <v>1</v>
      </c>
      <c r="I103" s="108">
        <f t="shared" si="25"/>
        <v>524257.15</v>
      </c>
      <c r="K103" s="77">
        <v>524257.15000000008</v>
      </c>
      <c r="L103" s="105">
        <f t="shared" si="27"/>
        <v>1</v>
      </c>
      <c r="M103" s="105">
        <f t="shared" si="27"/>
        <v>1</v>
      </c>
      <c r="N103" s="108">
        <f t="shared" si="26"/>
        <v>524257.15000000008</v>
      </c>
    </row>
    <row r="104" spans="1:14">
      <c r="A104" s="30">
        <f t="shared" si="22"/>
        <v>90</v>
      </c>
      <c r="B104" s="76">
        <v>39701</v>
      </c>
      <c r="C104" s="29" t="s">
        <v>167</v>
      </c>
      <c r="D104" s="77">
        <v>0</v>
      </c>
      <c r="E104" s="108">
        <v>0</v>
      </c>
      <c r="F104" s="108">
        <f t="shared" si="23"/>
        <v>0</v>
      </c>
      <c r="G104" s="105">
        <f t="shared" si="24"/>
        <v>1</v>
      </c>
      <c r="H104" s="105">
        <f t="shared" si="24"/>
        <v>1</v>
      </c>
      <c r="I104" s="108">
        <f t="shared" si="25"/>
        <v>0</v>
      </c>
      <c r="K104" s="77">
        <v>0</v>
      </c>
      <c r="L104" s="105">
        <f t="shared" si="27"/>
        <v>1</v>
      </c>
      <c r="M104" s="105">
        <f t="shared" si="27"/>
        <v>1</v>
      </c>
      <c r="N104" s="108">
        <f t="shared" si="26"/>
        <v>0</v>
      </c>
    </row>
    <row r="105" spans="1:14">
      <c r="A105" s="30">
        <f t="shared" si="22"/>
        <v>91</v>
      </c>
      <c r="B105" s="76">
        <v>39702</v>
      </c>
      <c r="C105" s="29" t="s">
        <v>167</v>
      </c>
      <c r="D105" s="77">
        <v>0</v>
      </c>
      <c r="E105" s="108">
        <v>0</v>
      </c>
      <c r="F105" s="108">
        <f t="shared" si="23"/>
        <v>0</v>
      </c>
      <c r="G105" s="105">
        <f t="shared" ref="G105:H113" si="28">$G$16</f>
        <v>1</v>
      </c>
      <c r="H105" s="105">
        <f t="shared" si="28"/>
        <v>1</v>
      </c>
      <c r="I105" s="108">
        <f t="shared" si="25"/>
        <v>0</v>
      </c>
      <c r="K105" s="77">
        <v>0</v>
      </c>
      <c r="L105" s="105">
        <f t="shared" si="27"/>
        <v>1</v>
      </c>
      <c r="M105" s="105">
        <f t="shared" si="27"/>
        <v>1</v>
      </c>
      <c r="N105" s="108">
        <f t="shared" si="26"/>
        <v>0</v>
      </c>
    </row>
    <row r="106" spans="1:14">
      <c r="A106" s="30">
        <f t="shared" si="22"/>
        <v>92</v>
      </c>
      <c r="B106" s="76">
        <v>39705</v>
      </c>
      <c r="C106" s="29" t="s">
        <v>168</v>
      </c>
      <c r="D106" s="77">
        <v>0</v>
      </c>
      <c r="E106" s="108">
        <v>0</v>
      </c>
      <c r="F106" s="108">
        <f t="shared" si="23"/>
        <v>0</v>
      </c>
      <c r="G106" s="105">
        <f t="shared" si="28"/>
        <v>1</v>
      </c>
      <c r="H106" s="105">
        <f t="shared" si="28"/>
        <v>1</v>
      </c>
      <c r="I106" s="108">
        <f t="shared" si="25"/>
        <v>0</v>
      </c>
      <c r="K106" s="77">
        <v>0</v>
      </c>
      <c r="L106" s="105">
        <f t="shared" si="27"/>
        <v>1</v>
      </c>
      <c r="M106" s="105">
        <f t="shared" si="27"/>
        <v>1</v>
      </c>
      <c r="N106" s="108">
        <f t="shared" si="26"/>
        <v>0</v>
      </c>
    </row>
    <row r="107" spans="1:14">
      <c r="A107" s="30">
        <f t="shared" si="22"/>
        <v>93</v>
      </c>
      <c r="B107" s="76">
        <v>39800</v>
      </c>
      <c r="C107" s="29" t="s">
        <v>169</v>
      </c>
      <c r="D107" s="77">
        <v>3891771.09</v>
      </c>
      <c r="E107" s="108">
        <v>0</v>
      </c>
      <c r="F107" s="108">
        <f t="shared" si="23"/>
        <v>3891771.09</v>
      </c>
      <c r="G107" s="105">
        <f t="shared" si="28"/>
        <v>1</v>
      </c>
      <c r="H107" s="105">
        <f t="shared" si="28"/>
        <v>1</v>
      </c>
      <c r="I107" s="108">
        <f t="shared" si="25"/>
        <v>3891771.09</v>
      </c>
      <c r="K107" s="77">
        <v>3891771.0900000012</v>
      </c>
      <c r="L107" s="105">
        <f t="shared" ref="L107:M113" si="29">$G$16</f>
        <v>1</v>
      </c>
      <c r="M107" s="105">
        <f t="shared" si="29"/>
        <v>1</v>
      </c>
      <c r="N107" s="108">
        <f t="shared" si="26"/>
        <v>3891771.0900000012</v>
      </c>
    </row>
    <row r="108" spans="1:14">
      <c r="A108" s="30">
        <f t="shared" si="22"/>
        <v>94</v>
      </c>
      <c r="B108" s="76">
        <v>39901</v>
      </c>
      <c r="C108" s="29" t="s">
        <v>170</v>
      </c>
      <c r="D108" s="77">
        <v>14389.76</v>
      </c>
      <c r="E108" s="108">
        <v>0</v>
      </c>
      <c r="F108" s="108">
        <f t="shared" si="23"/>
        <v>14389.76</v>
      </c>
      <c r="G108" s="105">
        <f t="shared" si="28"/>
        <v>1</v>
      </c>
      <c r="H108" s="105">
        <f t="shared" si="28"/>
        <v>1</v>
      </c>
      <c r="I108" s="108">
        <f t="shared" si="25"/>
        <v>14389.76</v>
      </c>
      <c r="K108" s="77">
        <v>14389.76</v>
      </c>
      <c r="L108" s="105">
        <f t="shared" si="29"/>
        <v>1</v>
      </c>
      <c r="M108" s="105">
        <f t="shared" si="29"/>
        <v>1</v>
      </c>
      <c r="N108" s="108">
        <f t="shared" si="26"/>
        <v>14389.76</v>
      </c>
    </row>
    <row r="109" spans="1:14">
      <c r="A109" s="30">
        <f t="shared" si="22"/>
        <v>95</v>
      </c>
      <c r="B109" s="76">
        <v>39902</v>
      </c>
      <c r="C109" s="29" t="s">
        <v>171</v>
      </c>
      <c r="D109" s="77">
        <v>0</v>
      </c>
      <c r="E109" s="108">
        <v>0</v>
      </c>
      <c r="F109" s="108">
        <f t="shared" si="23"/>
        <v>0</v>
      </c>
      <c r="G109" s="105">
        <f t="shared" si="28"/>
        <v>1</v>
      </c>
      <c r="H109" s="105">
        <f t="shared" si="28"/>
        <v>1</v>
      </c>
      <c r="I109" s="108">
        <f t="shared" si="25"/>
        <v>0</v>
      </c>
      <c r="K109" s="77">
        <v>0</v>
      </c>
      <c r="L109" s="105">
        <f t="shared" si="29"/>
        <v>1</v>
      </c>
      <c r="M109" s="105">
        <f t="shared" si="29"/>
        <v>1</v>
      </c>
      <c r="N109" s="108">
        <f t="shared" si="26"/>
        <v>0</v>
      </c>
    </row>
    <row r="110" spans="1:14">
      <c r="A110" s="30">
        <f t="shared" si="22"/>
        <v>96</v>
      </c>
      <c r="B110" s="76">
        <v>39903</v>
      </c>
      <c r="C110" s="29" t="s">
        <v>172</v>
      </c>
      <c r="D110" s="77">
        <v>134598.85999999999</v>
      </c>
      <c r="E110" s="108">
        <v>0</v>
      </c>
      <c r="F110" s="108">
        <f t="shared" si="23"/>
        <v>134598.85999999999</v>
      </c>
      <c r="G110" s="105">
        <f t="shared" si="28"/>
        <v>1</v>
      </c>
      <c r="H110" s="105">
        <f t="shared" si="28"/>
        <v>1</v>
      </c>
      <c r="I110" s="108">
        <f t="shared" si="25"/>
        <v>134598.85999999999</v>
      </c>
      <c r="K110" s="77">
        <v>134598.85999999993</v>
      </c>
      <c r="L110" s="105">
        <f t="shared" si="29"/>
        <v>1</v>
      </c>
      <c r="M110" s="105">
        <f t="shared" si="29"/>
        <v>1</v>
      </c>
      <c r="N110" s="108">
        <f t="shared" si="26"/>
        <v>134598.85999999993</v>
      </c>
    </row>
    <row r="111" spans="1:14">
      <c r="A111" s="30">
        <f t="shared" si="22"/>
        <v>97</v>
      </c>
      <c r="B111" s="76">
        <v>39906</v>
      </c>
      <c r="C111" s="29" t="s">
        <v>173</v>
      </c>
      <c r="D111" s="77">
        <v>268135.62347352976</v>
      </c>
      <c r="E111" s="108">
        <v>0</v>
      </c>
      <c r="F111" s="108">
        <f t="shared" si="23"/>
        <v>268135.62347352976</v>
      </c>
      <c r="G111" s="105">
        <f t="shared" si="28"/>
        <v>1</v>
      </c>
      <c r="H111" s="105">
        <f t="shared" si="28"/>
        <v>1</v>
      </c>
      <c r="I111" s="108">
        <f t="shared" si="25"/>
        <v>268135.62347352976</v>
      </c>
      <c r="K111" s="77">
        <v>461887.9076963847</v>
      </c>
      <c r="L111" s="105">
        <f t="shared" si="29"/>
        <v>1</v>
      </c>
      <c r="M111" s="105">
        <f t="shared" si="29"/>
        <v>1</v>
      </c>
      <c r="N111" s="108">
        <f t="shared" si="26"/>
        <v>461887.9076963847</v>
      </c>
    </row>
    <row r="112" spans="1:14">
      <c r="A112" s="30">
        <f t="shared" si="22"/>
        <v>98</v>
      </c>
      <c r="B112" s="76">
        <v>39907</v>
      </c>
      <c r="C112" s="29" t="s">
        <v>174</v>
      </c>
      <c r="D112" s="77">
        <v>0</v>
      </c>
      <c r="E112" s="108">
        <v>0</v>
      </c>
      <c r="F112" s="108">
        <f t="shared" si="23"/>
        <v>0</v>
      </c>
      <c r="G112" s="105">
        <f t="shared" si="28"/>
        <v>1</v>
      </c>
      <c r="H112" s="105">
        <f t="shared" si="28"/>
        <v>1</v>
      </c>
      <c r="I112" s="108">
        <f t="shared" si="25"/>
        <v>0</v>
      </c>
      <c r="K112" s="77">
        <v>0</v>
      </c>
      <c r="L112" s="105">
        <f t="shared" si="29"/>
        <v>1</v>
      </c>
      <c r="M112" s="105">
        <f t="shared" si="29"/>
        <v>1</v>
      </c>
      <c r="N112" s="108">
        <f t="shared" si="26"/>
        <v>0</v>
      </c>
    </row>
    <row r="113" spans="1:19">
      <c r="A113" s="30">
        <f t="shared" si="22"/>
        <v>99</v>
      </c>
      <c r="B113" s="76">
        <v>39908</v>
      </c>
      <c r="C113" s="29" t="s">
        <v>175</v>
      </c>
      <c r="D113" s="77">
        <v>123514.83</v>
      </c>
      <c r="E113" s="108">
        <v>0</v>
      </c>
      <c r="F113" s="108">
        <f t="shared" si="23"/>
        <v>123514.83</v>
      </c>
      <c r="G113" s="105">
        <f t="shared" si="28"/>
        <v>1</v>
      </c>
      <c r="H113" s="105">
        <f t="shared" si="28"/>
        <v>1</v>
      </c>
      <c r="I113" s="108">
        <f t="shared" si="25"/>
        <v>123514.83</v>
      </c>
      <c r="K113" s="77">
        <v>123514.83000000002</v>
      </c>
      <c r="L113" s="105">
        <f t="shared" si="29"/>
        <v>1</v>
      </c>
      <c r="M113" s="105">
        <f t="shared" si="29"/>
        <v>1</v>
      </c>
      <c r="N113" s="108">
        <f t="shared" si="26"/>
        <v>123514.83000000002</v>
      </c>
    </row>
    <row r="114" spans="1:19">
      <c r="A114" s="30">
        <f t="shared" si="22"/>
        <v>100</v>
      </c>
      <c r="B114" s="83"/>
      <c r="C114" s="29"/>
      <c r="D114" s="84"/>
      <c r="E114" s="84"/>
      <c r="F114" s="84"/>
      <c r="I114" s="84"/>
      <c r="K114" s="84"/>
      <c r="N114" s="84"/>
    </row>
    <row r="115" spans="1:19">
      <c r="A115" s="30">
        <f t="shared" si="22"/>
        <v>101</v>
      </c>
      <c r="B115" s="83"/>
      <c r="C115" s="29" t="s">
        <v>176</v>
      </c>
      <c r="D115" s="79">
        <f>SUM(D89:D114)</f>
        <v>22615471.833560858</v>
      </c>
      <c r="E115" s="106">
        <f>SUM(E89:E114)</f>
        <v>0</v>
      </c>
      <c r="F115" s="79">
        <f>SUM(F89:F114)</f>
        <v>22615471.833560858</v>
      </c>
      <c r="G115" s="105"/>
      <c r="H115" s="105"/>
      <c r="I115" s="79">
        <f>SUM(I89:I114)</f>
        <v>22615471.833560858</v>
      </c>
      <c r="K115" s="79">
        <f>SUM(K89:K114)</f>
        <v>22386350.02133704</v>
      </c>
      <c r="N115" s="79">
        <f>SUM(N89:N114)</f>
        <v>22386350.02133704</v>
      </c>
    </row>
    <row r="116" spans="1:19">
      <c r="A116" s="30">
        <f t="shared" si="22"/>
        <v>102</v>
      </c>
      <c r="B116" s="83"/>
      <c r="C116" s="29"/>
    </row>
    <row r="117" spans="1:19" ht="15.75" thickBot="1">
      <c r="A117" s="30">
        <f t="shared" si="22"/>
        <v>103</v>
      </c>
      <c r="B117" s="83"/>
      <c r="C117" s="29" t="s">
        <v>177</v>
      </c>
      <c r="D117" s="89">
        <f>D19+D26+D47+D60+D86+D115</f>
        <v>742234660.78513122</v>
      </c>
      <c r="E117" s="111">
        <f>E19+E26+E47+E60+E86+E115</f>
        <v>0</v>
      </c>
      <c r="F117" s="89">
        <f>F19+F26+F47+F60+F86+F115</f>
        <v>742234660.78513122</v>
      </c>
      <c r="I117" s="89">
        <f>I19+I26+I47+I60+I86+I115</f>
        <v>742234660.78513122</v>
      </c>
      <c r="K117" s="89">
        <f>K19+K26+K47+K60+K86+K115</f>
        <v>704356322.99829149</v>
      </c>
      <c r="N117" s="89">
        <f>N19+N26+N47+N60+N86+N115</f>
        <v>704356322.99829149</v>
      </c>
    </row>
    <row r="118" spans="1:19" ht="15.75" thickTop="1">
      <c r="A118" s="30">
        <f t="shared" si="22"/>
        <v>104</v>
      </c>
      <c r="B118" s="83"/>
      <c r="C118" s="29"/>
    </row>
    <row r="119" spans="1:19">
      <c r="A119" s="30">
        <f t="shared" si="22"/>
        <v>105</v>
      </c>
      <c r="B119" s="83"/>
      <c r="C119" s="4" t="s">
        <v>178</v>
      </c>
      <c r="D119" s="77">
        <v>38154808.559999995</v>
      </c>
      <c r="E119" s="112">
        <v>0</v>
      </c>
      <c r="F119" s="112">
        <f>D119+E119</f>
        <v>38154808.559999995</v>
      </c>
      <c r="G119" s="113">
        <f>$G$16</f>
        <v>1</v>
      </c>
      <c r="H119" s="113">
        <f>$G$16</f>
        <v>1</v>
      </c>
      <c r="I119" s="112">
        <f>F119*G119*H119</f>
        <v>38154808.559999995</v>
      </c>
      <c r="K119" s="77">
        <v>38154808.559999995</v>
      </c>
      <c r="L119" s="105">
        <f>$G$16</f>
        <v>1</v>
      </c>
      <c r="M119" s="105">
        <f>$G$16</f>
        <v>1</v>
      </c>
      <c r="N119" s="112">
        <f>K119*L119*M119</f>
        <v>38154808.559999995</v>
      </c>
    </row>
    <row r="120" spans="1:19">
      <c r="A120" s="30">
        <f t="shared" si="22"/>
        <v>106</v>
      </c>
      <c r="B120" s="83"/>
      <c r="K120" s="79"/>
    </row>
    <row r="121" spans="1:19" ht="15.75">
      <c r="A121" s="30">
        <f t="shared" si="22"/>
        <v>107</v>
      </c>
      <c r="B121" s="92" t="s">
        <v>179</v>
      </c>
      <c r="K121" s="79"/>
    </row>
    <row r="122" spans="1:19">
      <c r="A122" s="30">
        <f t="shared" si="22"/>
        <v>108</v>
      </c>
      <c r="B122" s="83"/>
      <c r="K122" s="79"/>
    </row>
    <row r="123" spans="1:19">
      <c r="A123" s="30">
        <f t="shared" si="22"/>
        <v>109</v>
      </c>
      <c r="B123" s="83"/>
      <c r="C123" s="75" t="s">
        <v>101</v>
      </c>
      <c r="K123" s="79"/>
    </row>
    <row r="124" spans="1:19">
      <c r="A124" s="30">
        <f t="shared" si="22"/>
        <v>110</v>
      </c>
      <c r="B124" s="93">
        <v>30100</v>
      </c>
      <c r="C124" s="29" t="s">
        <v>102</v>
      </c>
      <c r="D124" s="77">
        <v>185309.27</v>
      </c>
      <c r="E124" s="106">
        <v>0</v>
      </c>
      <c r="F124" s="106">
        <f>D124+E124</f>
        <v>185309.27</v>
      </c>
      <c r="G124" s="105">
        <f>$G$16</f>
        <v>1</v>
      </c>
      <c r="H124" s="96">
        <v>0.49780000000000002</v>
      </c>
      <c r="I124" s="106">
        <f>F124*G124*H124</f>
        <v>92246.954605999999</v>
      </c>
      <c r="K124" s="77">
        <v>185309.27</v>
      </c>
      <c r="L124" s="105">
        <f t="shared" ref="L124:M125" si="30">G124</f>
        <v>1</v>
      </c>
      <c r="M124" s="96">
        <f t="shared" si="30"/>
        <v>0.49780000000000002</v>
      </c>
      <c r="N124" s="106">
        <f>K124*L124*M124</f>
        <v>92246.954605999999</v>
      </c>
      <c r="S124" s="91"/>
    </row>
    <row r="125" spans="1:19">
      <c r="A125" s="30">
        <f t="shared" si="22"/>
        <v>111</v>
      </c>
      <c r="B125" s="93">
        <v>30300</v>
      </c>
      <c r="C125" s="29" t="s">
        <v>180</v>
      </c>
      <c r="D125" s="77">
        <v>1109551.68</v>
      </c>
      <c r="E125" s="110">
        <v>0</v>
      </c>
      <c r="F125" s="110">
        <f>D125+E125</f>
        <v>1109551.68</v>
      </c>
      <c r="G125" s="105">
        <f>$G$16</f>
        <v>1</v>
      </c>
      <c r="H125" s="96">
        <f>$H$124</f>
        <v>0.49780000000000002</v>
      </c>
      <c r="I125" s="110">
        <f>F125*G125*H125</f>
        <v>552334.82630399999</v>
      </c>
      <c r="K125" s="77">
        <v>1109551.68</v>
      </c>
      <c r="L125" s="105">
        <f t="shared" si="30"/>
        <v>1</v>
      </c>
      <c r="M125" s="96">
        <f t="shared" si="30"/>
        <v>0.49780000000000002</v>
      </c>
      <c r="N125" s="110">
        <f>K125*L125*M125</f>
        <v>552334.82630399999</v>
      </c>
      <c r="S125" s="91"/>
    </row>
    <row r="126" spans="1:19">
      <c r="A126" s="30">
        <f t="shared" si="22"/>
        <v>112</v>
      </c>
      <c r="B126" s="83"/>
      <c r="C126" s="29"/>
      <c r="D126" s="84"/>
      <c r="K126" s="84"/>
    </row>
    <row r="127" spans="1:19">
      <c r="A127" s="30">
        <f t="shared" si="22"/>
        <v>113</v>
      </c>
      <c r="B127" s="83"/>
      <c r="C127" s="29" t="s">
        <v>104</v>
      </c>
      <c r="D127" s="79">
        <f>SUM(D124:D126)</f>
        <v>1294860.95</v>
      </c>
      <c r="E127" s="106">
        <f>SUM(E124:E126)</f>
        <v>0</v>
      </c>
      <c r="F127" s="106">
        <f>SUM(F124:F126)</f>
        <v>1294860.95</v>
      </c>
      <c r="G127" s="105"/>
      <c r="H127" s="105"/>
      <c r="I127" s="106">
        <f>SUM(I124:I126)</f>
        <v>644581.78090999997</v>
      </c>
      <c r="K127" s="79">
        <f>SUM(K124:K126)</f>
        <v>1294860.95</v>
      </c>
      <c r="N127" s="106">
        <f>SUM(N124:N126)</f>
        <v>644581.78090999997</v>
      </c>
    </row>
    <row r="128" spans="1:19">
      <c r="A128" s="30">
        <f t="shared" si="22"/>
        <v>114</v>
      </c>
      <c r="B128" s="83"/>
    </row>
    <row r="129" spans="1:16">
      <c r="A129" s="30">
        <f t="shared" si="22"/>
        <v>115</v>
      </c>
      <c r="B129" s="83"/>
      <c r="C129" s="75" t="s">
        <v>136</v>
      </c>
    </row>
    <row r="130" spans="1:16">
      <c r="A130" s="30">
        <f t="shared" si="22"/>
        <v>116</v>
      </c>
      <c r="B130" s="93">
        <v>37400</v>
      </c>
      <c r="C130" s="29" t="s">
        <v>137</v>
      </c>
      <c r="D130" s="79">
        <v>0</v>
      </c>
      <c r="E130" s="106">
        <v>0</v>
      </c>
      <c r="F130" s="106">
        <f t="shared" ref="F130:F150" si="31">D130+E130</f>
        <v>0</v>
      </c>
      <c r="G130" s="105">
        <f t="shared" ref="G130:G150" si="32">$G$16</f>
        <v>1</v>
      </c>
      <c r="H130" s="96">
        <f t="shared" ref="H130:H150" si="33">$H$124</f>
        <v>0.49780000000000002</v>
      </c>
      <c r="I130" s="106">
        <f t="shared" ref="I130:I150" si="34">F130*G130*H130</f>
        <v>0</v>
      </c>
      <c r="K130" s="79">
        <v>0</v>
      </c>
      <c r="L130" s="105">
        <f t="shared" ref="L130:M150" si="35">G130</f>
        <v>1</v>
      </c>
      <c r="M130" s="96">
        <f t="shared" si="35"/>
        <v>0.49780000000000002</v>
      </c>
      <c r="N130" s="106">
        <f t="shared" ref="N130:N150" si="36">K130*L130*M130</f>
        <v>0</v>
      </c>
      <c r="P130" s="27"/>
    </row>
    <row r="131" spans="1:16">
      <c r="A131" s="30">
        <f t="shared" si="22"/>
        <v>117</v>
      </c>
      <c r="B131" s="93">
        <v>35010</v>
      </c>
      <c r="C131" s="29" t="s">
        <v>111</v>
      </c>
      <c r="D131" s="82">
        <v>0</v>
      </c>
      <c r="E131" s="108">
        <v>0</v>
      </c>
      <c r="F131" s="108">
        <f t="shared" si="31"/>
        <v>0</v>
      </c>
      <c r="G131" s="105">
        <f t="shared" si="32"/>
        <v>1</v>
      </c>
      <c r="H131" s="96">
        <f t="shared" si="33"/>
        <v>0.49780000000000002</v>
      </c>
      <c r="I131" s="108">
        <f t="shared" si="34"/>
        <v>0</v>
      </c>
      <c r="K131" s="82">
        <v>0</v>
      </c>
      <c r="L131" s="105">
        <f t="shared" si="35"/>
        <v>1</v>
      </c>
      <c r="M131" s="96">
        <f t="shared" si="35"/>
        <v>0.49780000000000002</v>
      </c>
      <c r="N131" s="108">
        <f t="shared" si="36"/>
        <v>0</v>
      </c>
      <c r="P131" s="27"/>
    </row>
    <row r="132" spans="1:16">
      <c r="A132" s="30">
        <f t="shared" si="22"/>
        <v>118</v>
      </c>
      <c r="B132" s="93">
        <v>37402</v>
      </c>
      <c r="C132" s="29" t="s">
        <v>138</v>
      </c>
      <c r="D132" s="82">
        <v>0</v>
      </c>
      <c r="E132" s="108">
        <v>0</v>
      </c>
      <c r="F132" s="108">
        <f t="shared" si="31"/>
        <v>0</v>
      </c>
      <c r="G132" s="105">
        <f t="shared" si="32"/>
        <v>1</v>
      </c>
      <c r="H132" s="96">
        <f t="shared" si="33"/>
        <v>0.49780000000000002</v>
      </c>
      <c r="I132" s="108">
        <f t="shared" si="34"/>
        <v>0</v>
      </c>
      <c r="K132" s="82">
        <v>0</v>
      </c>
      <c r="L132" s="105">
        <f t="shared" si="35"/>
        <v>1</v>
      </c>
      <c r="M132" s="96">
        <f t="shared" si="35"/>
        <v>0.49780000000000002</v>
      </c>
      <c r="N132" s="108">
        <f t="shared" si="36"/>
        <v>0</v>
      </c>
      <c r="P132" s="27"/>
    </row>
    <row r="133" spans="1:16">
      <c r="A133" s="30">
        <f t="shared" si="22"/>
        <v>119</v>
      </c>
      <c r="B133" s="93">
        <v>37403</v>
      </c>
      <c r="C133" s="29" t="s">
        <v>139</v>
      </c>
      <c r="D133" s="82">
        <v>0</v>
      </c>
      <c r="E133" s="108">
        <v>0</v>
      </c>
      <c r="F133" s="108">
        <f t="shared" si="31"/>
        <v>0</v>
      </c>
      <c r="G133" s="105">
        <f t="shared" si="32"/>
        <v>1</v>
      </c>
      <c r="H133" s="96">
        <f t="shared" si="33"/>
        <v>0.49780000000000002</v>
      </c>
      <c r="I133" s="108">
        <f t="shared" si="34"/>
        <v>0</v>
      </c>
      <c r="K133" s="82">
        <v>0</v>
      </c>
      <c r="L133" s="105">
        <f t="shared" si="35"/>
        <v>1</v>
      </c>
      <c r="M133" s="96">
        <f t="shared" si="35"/>
        <v>0.49780000000000002</v>
      </c>
      <c r="N133" s="108">
        <f t="shared" si="36"/>
        <v>0</v>
      </c>
    </row>
    <row r="134" spans="1:16">
      <c r="A134" s="30">
        <f t="shared" si="22"/>
        <v>120</v>
      </c>
      <c r="B134" s="93">
        <v>36602</v>
      </c>
      <c r="C134" s="29" t="s">
        <v>129</v>
      </c>
      <c r="D134" s="82">
        <v>0</v>
      </c>
      <c r="E134" s="108">
        <v>0</v>
      </c>
      <c r="F134" s="108">
        <f t="shared" si="31"/>
        <v>0</v>
      </c>
      <c r="G134" s="105">
        <f t="shared" si="32"/>
        <v>1</v>
      </c>
      <c r="H134" s="96">
        <f t="shared" si="33"/>
        <v>0.49780000000000002</v>
      </c>
      <c r="I134" s="108">
        <f t="shared" si="34"/>
        <v>0</v>
      </c>
      <c r="K134" s="82">
        <v>0</v>
      </c>
      <c r="L134" s="105">
        <f t="shared" si="35"/>
        <v>1</v>
      </c>
      <c r="M134" s="96">
        <f t="shared" si="35"/>
        <v>0.49780000000000002</v>
      </c>
      <c r="N134" s="108">
        <f t="shared" si="36"/>
        <v>0</v>
      </c>
      <c r="P134" s="27"/>
    </row>
    <row r="135" spans="1:16">
      <c r="A135" s="30">
        <f t="shared" si="22"/>
        <v>121</v>
      </c>
      <c r="B135" s="93">
        <v>37402</v>
      </c>
      <c r="C135" s="29" t="s">
        <v>138</v>
      </c>
      <c r="D135" s="82">
        <v>0</v>
      </c>
      <c r="E135" s="108">
        <v>0</v>
      </c>
      <c r="F135" s="108">
        <f>D135+E135</f>
        <v>0</v>
      </c>
      <c r="G135" s="105">
        <f t="shared" si="32"/>
        <v>1</v>
      </c>
      <c r="H135" s="96">
        <f t="shared" si="33"/>
        <v>0.49780000000000002</v>
      </c>
      <c r="I135" s="108">
        <f>F135*G135*H135</f>
        <v>0</v>
      </c>
      <c r="K135" s="82">
        <v>0</v>
      </c>
      <c r="L135" s="105">
        <f>G135</f>
        <v>1</v>
      </c>
      <c r="M135" s="96">
        <f>H135</f>
        <v>0.49780000000000002</v>
      </c>
      <c r="N135" s="108">
        <f>K135*L135*M135</f>
        <v>0</v>
      </c>
    </row>
    <row r="136" spans="1:16">
      <c r="A136" s="30">
        <f t="shared" si="22"/>
        <v>122</v>
      </c>
      <c r="B136" s="93">
        <v>37501</v>
      </c>
      <c r="C136" s="29" t="s">
        <v>140</v>
      </c>
      <c r="D136" s="82">
        <v>0</v>
      </c>
      <c r="E136" s="108">
        <v>0</v>
      </c>
      <c r="F136" s="108">
        <f t="shared" si="31"/>
        <v>0</v>
      </c>
      <c r="G136" s="105">
        <f t="shared" si="32"/>
        <v>1</v>
      </c>
      <c r="H136" s="96">
        <f t="shared" si="33"/>
        <v>0.49780000000000002</v>
      </c>
      <c r="I136" s="108">
        <f t="shared" si="34"/>
        <v>0</v>
      </c>
      <c r="K136" s="82">
        <v>0</v>
      </c>
      <c r="L136" s="105">
        <f t="shared" si="35"/>
        <v>1</v>
      </c>
      <c r="M136" s="96">
        <f t="shared" si="35"/>
        <v>0.49780000000000002</v>
      </c>
      <c r="N136" s="108">
        <f t="shared" si="36"/>
        <v>0</v>
      </c>
    </row>
    <row r="137" spans="1:16">
      <c r="A137" s="30">
        <f t="shared" si="22"/>
        <v>123</v>
      </c>
      <c r="B137" s="93">
        <v>37503</v>
      </c>
      <c r="C137" s="29" t="s">
        <v>141</v>
      </c>
      <c r="D137" s="82">
        <v>0</v>
      </c>
      <c r="E137" s="108">
        <v>0</v>
      </c>
      <c r="F137" s="108">
        <f t="shared" si="31"/>
        <v>0</v>
      </c>
      <c r="G137" s="105">
        <f t="shared" si="32"/>
        <v>1</v>
      </c>
      <c r="H137" s="96">
        <f t="shared" si="33"/>
        <v>0.49780000000000002</v>
      </c>
      <c r="I137" s="108">
        <f t="shared" si="34"/>
        <v>0</v>
      </c>
      <c r="K137" s="82">
        <v>0</v>
      </c>
      <c r="L137" s="105">
        <f t="shared" si="35"/>
        <v>1</v>
      </c>
      <c r="M137" s="96">
        <f t="shared" si="35"/>
        <v>0.49780000000000002</v>
      </c>
      <c r="N137" s="108">
        <f t="shared" si="36"/>
        <v>0</v>
      </c>
    </row>
    <row r="138" spans="1:16">
      <c r="A138" s="30">
        <f t="shared" si="22"/>
        <v>124</v>
      </c>
      <c r="B138" s="93">
        <v>36700</v>
      </c>
      <c r="C138" s="29" t="s">
        <v>131</v>
      </c>
      <c r="D138" s="82">
        <v>0</v>
      </c>
      <c r="E138" s="108">
        <v>0</v>
      </c>
      <c r="F138" s="108">
        <f t="shared" si="31"/>
        <v>0</v>
      </c>
      <c r="G138" s="105">
        <f t="shared" si="32"/>
        <v>1</v>
      </c>
      <c r="H138" s="96">
        <f t="shared" si="33"/>
        <v>0.49780000000000002</v>
      </c>
      <c r="I138" s="108">
        <f t="shared" si="34"/>
        <v>0</v>
      </c>
      <c r="K138" s="82">
        <v>0</v>
      </c>
      <c r="L138" s="105">
        <f t="shared" si="35"/>
        <v>1</v>
      </c>
      <c r="M138" s="96">
        <f t="shared" si="35"/>
        <v>0.49780000000000002</v>
      </c>
      <c r="N138" s="108">
        <f t="shared" si="36"/>
        <v>0</v>
      </c>
    </row>
    <row r="139" spans="1:16">
      <c r="A139" s="30">
        <f t="shared" si="22"/>
        <v>125</v>
      </c>
      <c r="B139" s="93">
        <v>36701</v>
      </c>
      <c r="C139" s="29" t="s">
        <v>132</v>
      </c>
      <c r="D139" s="82">
        <v>0</v>
      </c>
      <c r="E139" s="108">
        <v>0</v>
      </c>
      <c r="F139" s="108">
        <f t="shared" si="31"/>
        <v>0</v>
      </c>
      <c r="G139" s="105">
        <f t="shared" si="32"/>
        <v>1</v>
      </c>
      <c r="H139" s="96">
        <f t="shared" si="33"/>
        <v>0.49780000000000002</v>
      </c>
      <c r="I139" s="108">
        <f t="shared" si="34"/>
        <v>0</v>
      </c>
      <c r="K139" s="82">
        <v>0</v>
      </c>
      <c r="L139" s="105">
        <f t="shared" si="35"/>
        <v>1</v>
      </c>
      <c r="M139" s="96">
        <f t="shared" si="35"/>
        <v>0.49780000000000002</v>
      </c>
      <c r="N139" s="108">
        <f t="shared" si="36"/>
        <v>0</v>
      </c>
    </row>
    <row r="140" spans="1:16">
      <c r="A140" s="30">
        <f t="shared" si="22"/>
        <v>126</v>
      </c>
      <c r="B140" s="93">
        <v>37602</v>
      </c>
      <c r="C140" s="29" t="s">
        <v>142</v>
      </c>
      <c r="D140" s="82">
        <v>0</v>
      </c>
      <c r="E140" s="108">
        <v>0</v>
      </c>
      <c r="F140" s="108">
        <f t="shared" si="31"/>
        <v>0</v>
      </c>
      <c r="G140" s="105">
        <f t="shared" si="32"/>
        <v>1</v>
      </c>
      <c r="H140" s="96">
        <f t="shared" si="33"/>
        <v>0.49780000000000002</v>
      </c>
      <c r="I140" s="108">
        <f t="shared" si="34"/>
        <v>0</v>
      </c>
      <c r="K140" s="82">
        <v>0</v>
      </c>
      <c r="L140" s="105">
        <f t="shared" si="35"/>
        <v>1</v>
      </c>
      <c r="M140" s="96">
        <f t="shared" si="35"/>
        <v>0.49780000000000002</v>
      </c>
      <c r="N140" s="108">
        <f t="shared" si="36"/>
        <v>0</v>
      </c>
    </row>
    <row r="141" spans="1:16">
      <c r="A141" s="30">
        <f t="shared" si="22"/>
        <v>127</v>
      </c>
      <c r="B141" s="93">
        <v>37800</v>
      </c>
      <c r="C141" s="29" t="s">
        <v>144</v>
      </c>
      <c r="D141" s="82">
        <v>0</v>
      </c>
      <c r="E141" s="108">
        <v>0</v>
      </c>
      <c r="F141" s="108">
        <f t="shared" si="31"/>
        <v>0</v>
      </c>
      <c r="G141" s="105">
        <f t="shared" si="32"/>
        <v>1</v>
      </c>
      <c r="H141" s="96">
        <f t="shared" si="33"/>
        <v>0.49780000000000002</v>
      </c>
      <c r="I141" s="108">
        <f t="shared" si="34"/>
        <v>0</v>
      </c>
      <c r="K141" s="82">
        <v>0</v>
      </c>
      <c r="L141" s="105">
        <f t="shared" si="35"/>
        <v>1</v>
      </c>
      <c r="M141" s="96">
        <f t="shared" si="35"/>
        <v>0.49780000000000002</v>
      </c>
      <c r="N141" s="108">
        <f t="shared" si="36"/>
        <v>0</v>
      </c>
    </row>
    <row r="142" spans="1:16">
      <c r="A142" s="30">
        <f t="shared" si="22"/>
        <v>128</v>
      </c>
      <c r="B142" s="93">
        <v>37900</v>
      </c>
      <c r="C142" s="29" t="s">
        <v>145</v>
      </c>
      <c r="D142" s="82">
        <v>0</v>
      </c>
      <c r="E142" s="108">
        <v>0</v>
      </c>
      <c r="F142" s="108">
        <f t="shared" si="31"/>
        <v>0</v>
      </c>
      <c r="G142" s="105">
        <f t="shared" si="32"/>
        <v>1</v>
      </c>
      <c r="H142" s="96">
        <f t="shared" si="33"/>
        <v>0.49780000000000002</v>
      </c>
      <c r="I142" s="108">
        <f t="shared" si="34"/>
        <v>0</v>
      </c>
      <c r="K142" s="82">
        <v>0</v>
      </c>
      <c r="L142" s="105">
        <f t="shared" si="35"/>
        <v>1</v>
      </c>
      <c r="M142" s="96">
        <f t="shared" si="35"/>
        <v>0.49780000000000002</v>
      </c>
      <c r="N142" s="108">
        <f t="shared" si="36"/>
        <v>0</v>
      </c>
    </row>
    <row r="143" spans="1:16">
      <c r="A143" s="30">
        <f t="shared" si="22"/>
        <v>129</v>
      </c>
      <c r="B143" s="93">
        <v>37905</v>
      </c>
      <c r="C143" s="29" t="s">
        <v>146</v>
      </c>
      <c r="D143" s="82">
        <v>0</v>
      </c>
      <c r="E143" s="108">
        <v>0</v>
      </c>
      <c r="F143" s="108">
        <f t="shared" si="31"/>
        <v>0</v>
      </c>
      <c r="G143" s="105">
        <f t="shared" si="32"/>
        <v>1</v>
      </c>
      <c r="H143" s="96">
        <f t="shared" si="33"/>
        <v>0.49780000000000002</v>
      </c>
      <c r="I143" s="108">
        <f t="shared" si="34"/>
        <v>0</v>
      </c>
      <c r="K143" s="82">
        <v>0</v>
      </c>
      <c r="L143" s="105">
        <f t="shared" si="35"/>
        <v>1</v>
      </c>
      <c r="M143" s="96">
        <f t="shared" si="35"/>
        <v>0.49780000000000002</v>
      </c>
      <c r="N143" s="108">
        <f t="shared" si="36"/>
        <v>0</v>
      </c>
    </row>
    <row r="144" spans="1:16">
      <c r="A144" s="30">
        <f t="shared" si="22"/>
        <v>130</v>
      </c>
      <c r="B144" s="93">
        <v>38000</v>
      </c>
      <c r="C144" s="29" t="s">
        <v>147</v>
      </c>
      <c r="D144" s="82">
        <v>0</v>
      </c>
      <c r="E144" s="108">
        <v>0</v>
      </c>
      <c r="F144" s="108">
        <f t="shared" si="31"/>
        <v>0</v>
      </c>
      <c r="G144" s="105">
        <f t="shared" si="32"/>
        <v>1</v>
      </c>
      <c r="H144" s="96">
        <f t="shared" si="33"/>
        <v>0.49780000000000002</v>
      </c>
      <c r="I144" s="108">
        <f t="shared" si="34"/>
        <v>0</v>
      </c>
      <c r="K144" s="82">
        <v>0</v>
      </c>
      <c r="L144" s="105">
        <f t="shared" si="35"/>
        <v>1</v>
      </c>
      <c r="M144" s="96">
        <f t="shared" si="35"/>
        <v>0.49780000000000002</v>
      </c>
      <c r="N144" s="108">
        <f t="shared" si="36"/>
        <v>0</v>
      </c>
    </row>
    <row r="145" spans="1:19">
      <c r="A145" s="30">
        <f t="shared" ref="A145:A208" si="37">A144+1</f>
        <v>131</v>
      </c>
      <c r="B145" s="93">
        <v>38100</v>
      </c>
      <c r="C145" s="29" t="s">
        <v>148</v>
      </c>
      <c r="D145" s="82">
        <v>0</v>
      </c>
      <c r="E145" s="108">
        <v>0</v>
      </c>
      <c r="F145" s="108">
        <f t="shared" si="31"/>
        <v>0</v>
      </c>
      <c r="G145" s="105">
        <f t="shared" si="32"/>
        <v>1</v>
      </c>
      <c r="H145" s="96">
        <f t="shared" si="33"/>
        <v>0.49780000000000002</v>
      </c>
      <c r="I145" s="108">
        <f t="shared" si="34"/>
        <v>0</v>
      </c>
      <c r="K145" s="82">
        <v>0</v>
      </c>
      <c r="L145" s="105">
        <f t="shared" si="35"/>
        <v>1</v>
      </c>
      <c r="M145" s="96">
        <f t="shared" si="35"/>
        <v>0.49780000000000002</v>
      </c>
      <c r="N145" s="108">
        <f t="shared" si="36"/>
        <v>0</v>
      </c>
    </row>
    <row r="146" spans="1:19">
      <c r="A146" s="30">
        <f t="shared" si="37"/>
        <v>132</v>
      </c>
      <c r="B146" s="93">
        <v>38200</v>
      </c>
      <c r="C146" s="29" t="s">
        <v>149</v>
      </c>
      <c r="D146" s="82">
        <v>0</v>
      </c>
      <c r="E146" s="108">
        <v>0</v>
      </c>
      <c r="F146" s="108">
        <f t="shared" si="31"/>
        <v>0</v>
      </c>
      <c r="G146" s="105">
        <f t="shared" si="32"/>
        <v>1</v>
      </c>
      <c r="H146" s="96">
        <f t="shared" si="33"/>
        <v>0.49780000000000002</v>
      </c>
      <c r="I146" s="108">
        <f t="shared" si="34"/>
        <v>0</v>
      </c>
      <c r="K146" s="82">
        <v>0</v>
      </c>
      <c r="L146" s="105">
        <f t="shared" si="35"/>
        <v>1</v>
      </c>
      <c r="M146" s="96">
        <f t="shared" si="35"/>
        <v>0.49780000000000002</v>
      </c>
      <c r="N146" s="108">
        <f t="shared" si="36"/>
        <v>0</v>
      </c>
    </row>
    <row r="147" spans="1:19">
      <c r="A147" s="30">
        <f t="shared" si="37"/>
        <v>133</v>
      </c>
      <c r="B147" s="93">
        <v>38300</v>
      </c>
      <c r="C147" s="29" t="s">
        <v>150</v>
      </c>
      <c r="D147" s="82">
        <v>0</v>
      </c>
      <c r="E147" s="108">
        <v>0</v>
      </c>
      <c r="F147" s="108">
        <f t="shared" si="31"/>
        <v>0</v>
      </c>
      <c r="G147" s="105">
        <f t="shared" si="32"/>
        <v>1</v>
      </c>
      <c r="H147" s="96">
        <f t="shared" si="33"/>
        <v>0.49780000000000002</v>
      </c>
      <c r="I147" s="108">
        <f t="shared" si="34"/>
        <v>0</v>
      </c>
      <c r="K147" s="82">
        <v>0</v>
      </c>
      <c r="L147" s="105">
        <f t="shared" si="35"/>
        <v>1</v>
      </c>
      <c r="M147" s="96">
        <f t="shared" si="35"/>
        <v>0.49780000000000002</v>
      </c>
      <c r="N147" s="108">
        <f t="shared" si="36"/>
        <v>0</v>
      </c>
    </row>
    <row r="148" spans="1:19">
      <c r="A148" s="30">
        <f t="shared" si="37"/>
        <v>134</v>
      </c>
      <c r="B148" s="93">
        <v>38400</v>
      </c>
      <c r="C148" s="29" t="s">
        <v>151</v>
      </c>
      <c r="D148" s="82">
        <v>0</v>
      </c>
      <c r="E148" s="108">
        <v>0</v>
      </c>
      <c r="F148" s="108">
        <f t="shared" si="31"/>
        <v>0</v>
      </c>
      <c r="G148" s="105">
        <f t="shared" si="32"/>
        <v>1</v>
      </c>
      <c r="H148" s="96">
        <f t="shared" si="33"/>
        <v>0.49780000000000002</v>
      </c>
      <c r="I148" s="108">
        <f t="shared" si="34"/>
        <v>0</v>
      </c>
      <c r="K148" s="82">
        <v>0</v>
      </c>
      <c r="L148" s="105">
        <f t="shared" si="35"/>
        <v>1</v>
      </c>
      <c r="M148" s="96">
        <f t="shared" si="35"/>
        <v>0.49780000000000002</v>
      </c>
      <c r="N148" s="108">
        <f t="shared" si="36"/>
        <v>0</v>
      </c>
    </row>
    <row r="149" spans="1:19">
      <c r="A149" s="30">
        <f t="shared" si="37"/>
        <v>135</v>
      </c>
      <c r="B149" s="93">
        <v>38500</v>
      </c>
      <c r="C149" s="29" t="s">
        <v>152</v>
      </c>
      <c r="D149" s="82">
        <v>0</v>
      </c>
      <c r="E149" s="108">
        <v>0</v>
      </c>
      <c r="F149" s="108">
        <f t="shared" si="31"/>
        <v>0</v>
      </c>
      <c r="G149" s="105">
        <f t="shared" si="32"/>
        <v>1</v>
      </c>
      <c r="H149" s="96">
        <f t="shared" si="33"/>
        <v>0.49780000000000002</v>
      </c>
      <c r="I149" s="108">
        <f t="shared" si="34"/>
        <v>0</v>
      </c>
      <c r="K149" s="82">
        <v>0</v>
      </c>
      <c r="L149" s="105">
        <f t="shared" si="35"/>
        <v>1</v>
      </c>
      <c r="M149" s="96">
        <f t="shared" si="35"/>
        <v>0.49780000000000002</v>
      </c>
      <c r="N149" s="108">
        <f t="shared" si="36"/>
        <v>0</v>
      </c>
    </row>
    <row r="150" spans="1:19">
      <c r="A150" s="30">
        <f t="shared" si="37"/>
        <v>136</v>
      </c>
      <c r="B150" s="93">
        <v>38600</v>
      </c>
      <c r="C150" s="29" t="s">
        <v>181</v>
      </c>
      <c r="D150" s="87">
        <v>0</v>
      </c>
      <c r="E150" s="110">
        <v>0</v>
      </c>
      <c r="F150" s="110">
        <f t="shared" si="31"/>
        <v>0</v>
      </c>
      <c r="G150" s="105">
        <f t="shared" si="32"/>
        <v>1</v>
      </c>
      <c r="H150" s="96">
        <f t="shared" si="33"/>
        <v>0.49780000000000002</v>
      </c>
      <c r="I150" s="110">
        <f t="shared" si="34"/>
        <v>0</v>
      </c>
      <c r="K150" s="87">
        <v>0</v>
      </c>
      <c r="L150" s="105">
        <f t="shared" si="35"/>
        <v>1</v>
      </c>
      <c r="M150" s="96">
        <f t="shared" si="35"/>
        <v>0.49780000000000002</v>
      </c>
      <c r="N150" s="110">
        <f t="shared" si="36"/>
        <v>0</v>
      </c>
    </row>
    <row r="151" spans="1:19">
      <c r="A151" s="30">
        <f t="shared" si="37"/>
        <v>137</v>
      </c>
      <c r="B151" s="83"/>
      <c r="C151" s="29"/>
      <c r="M151" s="96"/>
    </row>
    <row r="152" spans="1:19">
      <c r="A152" s="30">
        <f t="shared" si="37"/>
        <v>138</v>
      </c>
      <c r="B152" s="83"/>
      <c r="C152" s="29" t="s">
        <v>153</v>
      </c>
      <c r="D152" s="79">
        <f>SUM(D130:D151)</f>
        <v>0</v>
      </c>
      <c r="E152" s="106">
        <f>SUM(E130:E151)</f>
        <v>0</v>
      </c>
      <c r="F152" s="106">
        <f>SUM(F130:F151)</f>
        <v>0</v>
      </c>
      <c r="I152" s="106">
        <f>SUM(I130:I151)</f>
        <v>0</v>
      </c>
      <c r="K152" s="79">
        <f>SUM(K130:K151)</f>
        <v>0</v>
      </c>
      <c r="M152" s="96"/>
      <c r="N152" s="106">
        <f>SUM(N130:N151)</f>
        <v>0</v>
      </c>
    </row>
    <row r="153" spans="1:19">
      <c r="A153" s="30">
        <f t="shared" si="37"/>
        <v>139</v>
      </c>
      <c r="B153" s="83"/>
      <c r="C153" s="29"/>
      <c r="M153" s="96"/>
    </row>
    <row r="154" spans="1:19">
      <c r="A154" s="30">
        <f t="shared" si="37"/>
        <v>140</v>
      </c>
      <c r="B154" s="83"/>
      <c r="C154" s="75" t="s">
        <v>154</v>
      </c>
      <c r="M154" s="96"/>
    </row>
    <row r="155" spans="1:19">
      <c r="A155" s="30">
        <f t="shared" si="37"/>
        <v>141</v>
      </c>
      <c r="B155" s="93">
        <v>39001</v>
      </c>
      <c r="C155" s="29" t="s">
        <v>183</v>
      </c>
      <c r="D155" s="77">
        <v>179338.52</v>
      </c>
      <c r="E155" s="106">
        <v>0</v>
      </c>
      <c r="F155" s="106">
        <f t="shared" ref="F155:F175" si="38">D155+E155</f>
        <v>179338.52</v>
      </c>
      <c r="G155" s="105">
        <f t="shared" ref="G155:G175" si="39">$G$16</f>
        <v>1</v>
      </c>
      <c r="H155" s="96">
        <f t="shared" ref="H155:H175" si="40">$H$124</f>
        <v>0.49780000000000002</v>
      </c>
      <c r="I155" s="106">
        <f t="shared" ref="I155:I175" si="41">F155*G155*H155</f>
        <v>89274.715255999996</v>
      </c>
      <c r="K155" s="77">
        <v>179338.52</v>
      </c>
      <c r="L155" s="105">
        <f t="shared" ref="L155:M175" si="42">G155</f>
        <v>1</v>
      </c>
      <c r="M155" s="96">
        <f t="shared" si="42"/>
        <v>0.49780000000000002</v>
      </c>
      <c r="N155" s="106">
        <f t="shared" ref="N155:N175" si="43">K155*L155*M155</f>
        <v>89274.715255999996</v>
      </c>
      <c r="S155" s="91"/>
    </row>
    <row r="156" spans="1:19">
      <c r="A156" s="30">
        <f t="shared" si="37"/>
        <v>142</v>
      </c>
      <c r="B156" s="93">
        <v>39004</v>
      </c>
      <c r="C156" s="29" t="s">
        <v>156</v>
      </c>
      <c r="D156" s="77">
        <v>15383.91</v>
      </c>
      <c r="E156" s="108">
        <v>0</v>
      </c>
      <c r="F156" s="108">
        <f t="shared" si="38"/>
        <v>15383.91</v>
      </c>
      <c r="G156" s="105">
        <f t="shared" si="39"/>
        <v>1</v>
      </c>
      <c r="H156" s="96">
        <f t="shared" si="40"/>
        <v>0.49780000000000002</v>
      </c>
      <c r="I156" s="108">
        <f t="shared" si="41"/>
        <v>7658.1103979999998</v>
      </c>
      <c r="K156" s="77">
        <v>15383.910000000002</v>
      </c>
      <c r="L156" s="105">
        <f t="shared" si="42"/>
        <v>1</v>
      </c>
      <c r="M156" s="96">
        <f t="shared" si="42"/>
        <v>0.49780000000000002</v>
      </c>
      <c r="N156" s="108">
        <f t="shared" si="43"/>
        <v>7658.1103980000007</v>
      </c>
      <c r="S156" s="91"/>
    </row>
    <row r="157" spans="1:19">
      <c r="A157" s="30">
        <f t="shared" si="37"/>
        <v>143</v>
      </c>
      <c r="B157" s="93">
        <v>39009</v>
      </c>
      <c r="C157" s="29" t="s">
        <v>157</v>
      </c>
      <c r="D157" s="77">
        <v>38834</v>
      </c>
      <c r="E157" s="108">
        <v>0</v>
      </c>
      <c r="F157" s="108">
        <f t="shared" si="38"/>
        <v>38834</v>
      </c>
      <c r="G157" s="105">
        <f t="shared" si="39"/>
        <v>1</v>
      </c>
      <c r="H157" s="96">
        <f t="shared" si="40"/>
        <v>0.49780000000000002</v>
      </c>
      <c r="I157" s="108">
        <f t="shared" si="41"/>
        <v>19331.565200000001</v>
      </c>
      <c r="K157" s="77">
        <v>38834</v>
      </c>
      <c r="L157" s="105">
        <f t="shared" si="42"/>
        <v>1</v>
      </c>
      <c r="M157" s="96">
        <f t="shared" si="42"/>
        <v>0.49780000000000002</v>
      </c>
      <c r="N157" s="108">
        <f t="shared" si="43"/>
        <v>19331.565200000001</v>
      </c>
      <c r="S157" s="91"/>
    </row>
    <row r="158" spans="1:19">
      <c r="A158" s="30">
        <f t="shared" si="37"/>
        <v>144</v>
      </c>
      <c r="B158" s="93">
        <v>39100</v>
      </c>
      <c r="C158" s="29" t="s">
        <v>158</v>
      </c>
      <c r="D158" s="77">
        <v>38609.33</v>
      </c>
      <c r="E158" s="108">
        <v>0</v>
      </c>
      <c r="F158" s="108">
        <f t="shared" si="38"/>
        <v>38609.33</v>
      </c>
      <c r="G158" s="105">
        <f t="shared" si="39"/>
        <v>1</v>
      </c>
      <c r="H158" s="96">
        <f t="shared" si="40"/>
        <v>0.49780000000000002</v>
      </c>
      <c r="I158" s="108">
        <f t="shared" si="41"/>
        <v>19219.724474000002</v>
      </c>
      <c r="K158" s="77">
        <v>38609.330000000009</v>
      </c>
      <c r="L158" s="105">
        <f t="shared" si="42"/>
        <v>1</v>
      </c>
      <c r="M158" s="96">
        <f t="shared" si="42"/>
        <v>0.49780000000000002</v>
      </c>
      <c r="N158" s="108">
        <f t="shared" si="43"/>
        <v>19219.724474000006</v>
      </c>
      <c r="S158" s="91"/>
    </row>
    <row r="159" spans="1:19">
      <c r="A159" s="30">
        <f t="shared" si="37"/>
        <v>145</v>
      </c>
      <c r="B159" s="93">
        <v>39101</v>
      </c>
      <c r="C159" s="29" t="s">
        <v>184</v>
      </c>
      <c r="D159" s="77">
        <v>0</v>
      </c>
      <c r="E159" s="108">
        <v>0</v>
      </c>
      <c r="F159" s="108">
        <f t="shared" si="38"/>
        <v>0</v>
      </c>
      <c r="G159" s="105">
        <f t="shared" si="39"/>
        <v>1</v>
      </c>
      <c r="H159" s="96">
        <f t="shared" si="40"/>
        <v>0.49780000000000002</v>
      </c>
      <c r="I159" s="108">
        <f t="shared" si="41"/>
        <v>0</v>
      </c>
      <c r="K159" s="77">
        <v>0</v>
      </c>
      <c r="L159" s="105">
        <f t="shared" si="42"/>
        <v>1</v>
      </c>
      <c r="M159" s="96">
        <f t="shared" si="42"/>
        <v>0.49780000000000002</v>
      </c>
      <c r="N159" s="108">
        <f t="shared" si="43"/>
        <v>0</v>
      </c>
      <c r="S159" s="91"/>
    </row>
    <row r="160" spans="1:19">
      <c r="A160" s="30">
        <f t="shared" si="37"/>
        <v>146</v>
      </c>
      <c r="B160" s="93">
        <v>39103</v>
      </c>
      <c r="C160" s="29" t="s">
        <v>159</v>
      </c>
      <c r="D160" s="77">
        <v>0</v>
      </c>
      <c r="E160" s="108">
        <v>0</v>
      </c>
      <c r="F160" s="108">
        <f t="shared" si="38"/>
        <v>0</v>
      </c>
      <c r="G160" s="105">
        <f t="shared" si="39"/>
        <v>1</v>
      </c>
      <c r="H160" s="96">
        <f t="shared" si="40"/>
        <v>0.49780000000000002</v>
      </c>
      <c r="I160" s="108">
        <f t="shared" si="41"/>
        <v>0</v>
      </c>
      <c r="K160" s="77">
        <v>0</v>
      </c>
      <c r="L160" s="105">
        <f t="shared" si="42"/>
        <v>1</v>
      </c>
      <c r="M160" s="96">
        <f t="shared" si="42"/>
        <v>0.49780000000000002</v>
      </c>
      <c r="N160" s="108">
        <f t="shared" si="43"/>
        <v>0</v>
      </c>
      <c r="S160" s="91"/>
    </row>
    <row r="161" spans="1:19">
      <c r="A161" s="30">
        <f t="shared" si="37"/>
        <v>147</v>
      </c>
      <c r="B161" s="93">
        <v>39200</v>
      </c>
      <c r="C161" s="29" t="s">
        <v>160</v>
      </c>
      <c r="D161" s="77">
        <v>27284.69</v>
      </c>
      <c r="E161" s="108">
        <v>0</v>
      </c>
      <c r="F161" s="108">
        <f t="shared" si="38"/>
        <v>27284.69</v>
      </c>
      <c r="G161" s="105">
        <f t="shared" si="39"/>
        <v>1</v>
      </c>
      <c r="H161" s="96">
        <f t="shared" si="40"/>
        <v>0.49780000000000002</v>
      </c>
      <c r="I161" s="108">
        <f t="shared" si="41"/>
        <v>13582.318681999999</v>
      </c>
      <c r="K161" s="77">
        <v>27284.69</v>
      </c>
      <c r="L161" s="105">
        <f t="shared" si="42"/>
        <v>1</v>
      </c>
      <c r="M161" s="96">
        <f t="shared" si="42"/>
        <v>0.49780000000000002</v>
      </c>
      <c r="N161" s="108">
        <f t="shared" si="43"/>
        <v>13582.318681999999</v>
      </c>
      <c r="S161" s="91"/>
    </row>
    <row r="162" spans="1:19">
      <c r="A162" s="30">
        <f t="shared" si="37"/>
        <v>148</v>
      </c>
      <c r="B162" s="93">
        <v>39300</v>
      </c>
      <c r="C162" s="29" t="s">
        <v>185</v>
      </c>
      <c r="D162" s="77">
        <v>0</v>
      </c>
      <c r="E162" s="108">
        <v>0</v>
      </c>
      <c r="F162" s="108">
        <f t="shared" si="38"/>
        <v>0</v>
      </c>
      <c r="G162" s="105">
        <f t="shared" si="39"/>
        <v>1</v>
      </c>
      <c r="H162" s="96">
        <f t="shared" si="40"/>
        <v>0.49780000000000002</v>
      </c>
      <c r="I162" s="108">
        <f t="shared" si="41"/>
        <v>0</v>
      </c>
      <c r="K162" s="77">
        <v>0</v>
      </c>
      <c r="L162" s="105">
        <f t="shared" si="42"/>
        <v>1</v>
      </c>
      <c r="M162" s="96">
        <f t="shared" si="42"/>
        <v>0.49780000000000002</v>
      </c>
      <c r="N162" s="108">
        <f t="shared" si="43"/>
        <v>0</v>
      </c>
      <c r="S162" s="91"/>
    </row>
    <row r="163" spans="1:19">
      <c r="A163" s="30">
        <f t="shared" si="37"/>
        <v>149</v>
      </c>
      <c r="B163" s="93">
        <v>39400</v>
      </c>
      <c r="C163" s="29" t="s">
        <v>162</v>
      </c>
      <c r="D163" s="77">
        <v>175867.44</v>
      </c>
      <c r="E163" s="108">
        <v>0</v>
      </c>
      <c r="F163" s="108">
        <f t="shared" si="38"/>
        <v>175867.44</v>
      </c>
      <c r="G163" s="105">
        <f t="shared" si="39"/>
        <v>1</v>
      </c>
      <c r="H163" s="96">
        <f t="shared" si="40"/>
        <v>0.49780000000000002</v>
      </c>
      <c r="I163" s="108">
        <f t="shared" si="41"/>
        <v>87546.811632000012</v>
      </c>
      <c r="K163" s="77">
        <v>175867.43999999997</v>
      </c>
      <c r="L163" s="105">
        <f t="shared" si="42"/>
        <v>1</v>
      </c>
      <c r="M163" s="96">
        <f t="shared" si="42"/>
        <v>0.49780000000000002</v>
      </c>
      <c r="N163" s="108">
        <f t="shared" si="43"/>
        <v>87546.811631999997</v>
      </c>
      <c r="S163" s="91"/>
    </row>
    <row r="164" spans="1:19">
      <c r="A164" s="30">
        <f t="shared" si="37"/>
        <v>150</v>
      </c>
      <c r="B164" s="93">
        <v>39600</v>
      </c>
      <c r="C164" s="29" t="s">
        <v>186</v>
      </c>
      <c r="D164" s="77">
        <v>20515.689999999999</v>
      </c>
      <c r="E164" s="108">
        <v>0</v>
      </c>
      <c r="F164" s="108">
        <f t="shared" si="38"/>
        <v>20515.689999999999</v>
      </c>
      <c r="G164" s="105">
        <f t="shared" si="39"/>
        <v>1</v>
      </c>
      <c r="H164" s="96">
        <f t="shared" si="40"/>
        <v>0.49780000000000002</v>
      </c>
      <c r="I164" s="108">
        <f t="shared" si="41"/>
        <v>10212.710482</v>
      </c>
      <c r="K164" s="77">
        <v>20515.689999999999</v>
      </c>
      <c r="L164" s="105">
        <f t="shared" si="42"/>
        <v>1</v>
      </c>
      <c r="M164" s="96">
        <f t="shared" si="42"/>
        <v>0.49780000000000002</v>
      </c>
      <c r="N164" s="108">
        <f t="shared" si="43"/>
        <v>10212.710482</v>
      </c>
      <c r="S164" s="91"/>
    </row>
    <row r="165" spans="1:19">
      <c r="A165" s="30">
        <f t="shared" si="37"/>
        <v>151</v>
      </c>
      <c r="B165" s="93">
        <v>39700</v>
      </c>
      <c r="C165" s="29" t="s">
        <v>166</v>
      </c>
      <c r="D165" s="77">
        <v>37541</v>
      </c>
      <c r="E165" s="108">
        <v>0</v>
      </c>
      <c r="F165" s="108">
        <f t="shared" si="38"/>
        <v>37541</v>
      </c>
      <c r="G165" s="105">
        <f t="shared" si="39"/>
        <v>1</v>
      </c>
      <c r="H165" s="96">
        <f t="shared" si="40"/>
        <v>0.49780000000000002</v>
      </c>
      <c r="I165" s="108">
        <f t="shared" si="41"/>
        <v>18687.909800000001</v>
      </c>
      <c r="K165" s="77">
        <v>37541</v>
      </c>
      <c r="L165" s="105">
        <f t="shared" si="42"/>
        <v>1</v>
      </c>
      <c r="M165" s="96">
        <f t="shared" si="42"/>
        <v>0.49780000000000002</v>
      </c>
      <c r="N165" s="108">
        <f t="shared" si="43"/>
        <v>18687.909800000001</v>
      </c>
      <c r="S165" s="91"/>
    </row>
    <row r="166" spans="1:19">
      <c r="A166" s="30">
        <f t="shared" si="37"/>
        <v>152</v>
      </c>
      <c r="B166" s="93">
        <v>39701</v>
      </c>
      <c r="C166" s="29" t="s">
        <v>167</v>
      </c>
      <c r="D166" s="77">
        <v>0</v>
      </c>
      <c r="E166" s="108">
        <v>0</v>
      </c>
      <c r="F166" s="108">
        <f t="shared" si="38"/>
        <v>0</v>
      </c>
      <c r="G166" s="105">
        <f t="shared" si="39"/>
        <v>1</v>
      </c>
      <c r="H166" s="96">
        <f t="shared" si="40"/>
        <v>0.49780000000000002</v>
      </c>
      <c r="I166" s="108">
        <f t="shared" si="41"/>
        <v>0</v>
      </c>
      <c r="K166" s="77">
        <v>0</v>
      </c>
      <c r="L166" s="105">
        <f t="shared" si="42"/>
        <v>1</v>
      </c>
      <c r="M166" s="96">
        <f t="shared" si="42"/>
        <v>0.49780000000000002</v>
      </c>
      <c r="N166" s="108">
        <f t="shared" si="43"/>
        <v>0</v>
      </c>
      <c r="S166" s="91"/>
    </row>
    <row r="167" spans="1:19">
      <c r="A167" s="30">
        <f t="shared" si="37"/>
        <v>153</v>
      </c>
      <c r="B167" s="93">
        <v>39702</v>
      </c>
      <c r="C167" s="29" t="s">
        <v>167</v>
      </c>
      <c r="D167" s="77">
        <v>0</v>
      </c>
      <c r="E167" s="108">
        <v>0</v>
      </c>
      <c r="F167" s="108">
        <f t="shared" si="38"/>
        <v>0</v>
      </c>
      <c r="G167" s="105">
        <f t="shared" si="39"/>
        <v>1</v>
      </c>
      <c r="H167" s="96">
        <f t="shared" si="40"/>
        <v>0.49780000000000002</v>
      </c>
      <c r="I167" s="108">
        <f t="shared" si="41"/>
        <v>0</v>
      </c>
      <c r="K167" s="77">
        <v>0</v>
      </c>
      <c r="L167" s="105">
        <f t="shared" si="42"/>
        <v>1</v>
      </c>
      <c r="M167" s="96">
        <f t="shared" si="42"/>
        <v>0.49780000000000002</v>
      </c>
      <c r="N167" s="108">
        <f t="shared" si="43"/>
        <v>0</v>
      </c>
      <c r="S167" s="91"/>
    </row>
    <row r="168" spans="1:19">
      <c r="A168" s="30">
        <f t="shared" si="37"/>
        <v>154</v>
      </c>
      <c r="B168" s="93">
        <v>39800</v>
      </c>
      <c r="C168" s="29" t="s">
        <v>169</v>
      </c>
      <c r="D168" s="77">
        <v>814166.88</v>
      </c>
      <c r="E168" s="108">
        <v>0</v>
      </c>
      <c r="F168" s="108">
        <f t="shared" si="38"/>
        <v>814166.88</v>
      </c>
      <c r="G168" s="105">
        <f t="shared" si="39"/>
        <v>1</v>
      </c>
      <c r="H168" s="96">
        <f t="shared" si="40"/>
        <v>0.49780000000000002</v>
      </c>
      <c r="I168" s="108">
        <f t="shared" si="41"/>
        <v>405292.272864</v>
      </c>
      <c r="K168" s="77">
        <v>814166.88000000012</v>
      </c>
      <c r="L168" s="105">
        <f t="shared" si="42"/>
        <v>1</v>
      </c>
      <c r="M168" s="96">
        <f t="shared" si="42"/>
        <v>0.49780000000000002</v>
      </c>
      <c r="N168" s="108">
        <f t="shared" si="43"/>
        <v>405292.27286400006</v>
      </c>
      <c r="S168" s="91"/>
    </row>
    <row r="169" spans="1:19">
      <c r="A169" s="30">
        <f t="shared" si="37"/>
        <v>155</v>
      </c>
      <c r="B169" s="93">
        <v>39900</v>
      </c>
      <c r="C169" s="29" t="s">
        <v>187</v>
      </c>
      <c r="D169" s="77">
        <v>0</v>
      </c>
      <c r="E169" s="108">
        <v>0</v>
      </c>
      <c r="F169" s="108">
        <f t="shared" si="38"/>
        <v>0</v>
      </c>
      <c r="G169" s="105">
        <f t="shared" si="39"/>
        <v>1</v>
      </c>
      <c r="H169" s="96">
        <f t="shared" si="40"/>
        <v>0.49780000000000002</v>
      </c>
      <c r="I169" s="108">
        <f t="shared" si="41"/>
        <v>0</v>
      </c>
      <c r="K169" s="77">
        <v>0</v>
      </c>
      <c r="L169" s="105">
        <f t="shared" si="42"/>
        <v>1</v>
      </c>
      <c r="M169" s="96">
        <f t="shared" si="42"/>
        <v>0.49780000000000002</v>
      </c>
      <c r="N169" s="108">
        <f t="shared" si="43"/>
        <v>0</v>
      </c>
      <c r="S169" s="91"/>
    </row>
    <row r="170" spans="1:19">
      <c r="A170" s="30">
        <f t="shared" si="37"/>
        <v>156</v>
      </c>
      <c r="B170" s="93">
        <v>39901</v>
      </c>
      <c r="C170" s="29" t="s">
        <v>188</v>
      </c>
      <c r="D170" s="77">
        <v>0</v>
      </c>
      <c r="E170" s="108">
        <v>0</v>
      </c>
      <c r="F170" s="108">
        <f t="shared" si="38"/>
        <v>0</v>
      </c>
      <c r="G170" s="105">
        <f t="shared" si="39"/>
        <v>1</v>
      </c>
      <c r="H170" s="96">
        <f t="shared" si="40"/>
        <v>0.49780000000000002</v>
      </c>
      <c r="I170" s="108">
        <f t="shared" si="41"/>
        <v>0</v>
      </c>
      <c r="K170" s="77">
        <v>0</v>
      </c>
      <c r="L170" s="105">
        <f t="shared" si="42"/>
        <v>1</v>
      </c>
      <c r="M170" s="96">
        <f t="shared" si="42"/>
        <v>0.49780000000000002</v>
      </c>
      <c r="N170" s="108">
        <f t="shared" si="43"/>
        <v>0</v>
      </c>
      <c r="S170" s="91"/>
    </row>
    <row r="171" spans="1:19">
      <c r="A171" s="30">
        <f t="shared" si="37"/>
        <v>157</v>
      </c>
      <c r="B171" s="93">
        <v>39902</v>
      </c>
      <c r="C171" s="29" t="s">
        <v>189</v>
      </c>
      <c r="D171" s="77">
        <v>0</v>
      </c>
      <c r="E171" s="108">
        <v>0</v>
      </c>
      <c r="F171" s="108">
        <f t="shared" si="38"/>
        <v>0</v>
      </c>
      <c r="G171" s="105">
        <f t="shared" si="39"/>
        <v>1</v>
      </c>
      <c r="H171" s="96">
        <f t="shared" si="40"/>
        <v>0.49780000000000002</v>
      </c>
      <c r="I171" s="108">
        <f t="shared" si="41"/>
        <v>0</v>
      </c>
      <c r="K171" s="77">
        <v>0</v>
      </c>
      <c r="L171" s="105">
        <f t="shared" si="42"/>
        <v>1</v>
      </c>
      <c r="M171" s="96">
        <f t="shared" si="42"/>
        <v>0.49780000000000002</v>
      </c>
      <c r="N171" s="108">
        <f t="shared" si="43"/>
        <v>0</v>
      </c>
      <c r="S171" s="91"/>
    </row>
    <row r="172" spans="1:19">
      <c r="A172" s="30">
        <f t="shared" si="37"/>
        <v>158</v>
      </c>
      <c r="B172" s="93">
        <v>39903</v>
      </c>
      <c r="C172" s="29" t="s">
        <v>172</v>
      </c>
      <c r="D172" s="77">
        <v>0</v>
      </c>
      <c r="E172" s="108">
        <v>0</v>
      </c>
      <c r="F172" s="108">
        <f t="shared" si="38"/>
        <v>0</v>
      </c>
      <c r="G172" s="105">
        <f t="shared" si="39"/>
        <v>1</v>
      </c>
      <c r="H172" s="96">
        <f t="shared" si="40"/>
        <v>0.49780000000000002</v>
      </c>
      <c r="I172" s="108">
        <f t="shared" si="41"/>
        <v>0</v>
      </c>
      <c r="K172" s="77">
        <v>0</v>
      </c>
      <c r="L172" s="105">
        <f t="shared" si="42"/>
        <v>1</v>
      </c>
      <c r="M172" s="96">
        <f t="shared" si="42"/>
        <v>0.49780000000000002</v>
      </c>
      <c r="N172" s="108">
        <f t="shared" si="43"/>
        <v>0</v>
      </c>
      <c r="S172" s="91"/>
    </row>
    <row r="173" spans="1:19">
      <c r="A173" s="30">
        <f t="shared" si="37"/>
        <v>159</v>
      </c>
      <c r="B173" s="93">
        <v>39906</v>
      </c>
      <c r="C173" s="29" t="s">
        <v>173</v>
      </c>
      <c r="D173" s="77">
        <v>70177.67</v>
      </c>
      <c r="E173" s="108">
        <v>0</v>
      </c>
      <c r="F173" s="108">
        <f t="shared" si="38"/>
        <v>70177.67</v>
      </c>
      <c r="G173" s="105">
        <f t="shared" si="39"/>
        <v>1</v>
      </c>
      <c r="H173" s="96">
        <f t="shared" si="40"/>
        <v>0.49780000000000002</v>
      </c>
      <c r="I173" s="108">
        <f t="shared" si="41"/>
        <v>34934.444126000002</v>
      </c>
      <c r="K173" s="77">
        <v>70177.670000000013</v>
      </c>
      <c r="L173" s="105">
        <f t="shared" si="42"/>
        <v>1</v>
      </c>
      <c r="M173" s="96">
        <f t="shared" si="42"/>
        <v>0.49780000000000002</v>
      </c>
      <c r="N173" s="108">
        <f t="shared" si="43"/>
        <v>34934.444126000009</v>
      </c>
      <c r="S173" s="91"/>
    </row>
    <row r="174" spans="1:19">
      <c r="A174" s="30">
        <f t="shared" si="37"/>
        <v>160</v>
      </c>
      <c r="B174" s="93">
        <v>39907</v>
      </c>
      <c r="C174" s="29" t="s">
        <v>174</v>
      </c>
      <c r="D174" s="77">
        <v>197252.58000000002</v>
      </c>
      <c r="E174" s="108">
        <v>0</v>
      </c>
      <c r="F174" s="108">
        <f t="shared" si="38"/>
        <v>197252.58000000002</v>
      </c>
      <c r="G174" s="105">
        <f t="shared" si="39"/>
        <v>1</v>
      </c>
      <c r="H174" s="96">
        <f t="shared" si="40"/>
        <v>0.49780000000000002</v>
      </c>
      <c r="I174" s="108">
        <f t="shared" si="41"/>
        <v>98192.33432400001</v>
      </c>
      <c r="K174" s="77">
        <v>165303.79923076925</v>
      </c>
      <c r="L174" s="105">
        <f t="shared" si="42"/>
        <v>1</v>
      </c>
      <c r="M174" s="96">
        <f t="shared" si="42"/>
        <v>0.49780000000000002</v>
      </c>
      <c r="N174" s="108">
        <f t="shared" si="43"/>
        <v>82288.231257076928</v>
      </c>
      <c r="S174" s="91"/>
    </row>
    <row r="175" spans="1:19">
      <c r="A175" s="30">
        <f t="shared" si="37"/>
        <v>161</v>
      </c>
      <c r="B175" s="93">
        <v>39908</v>
      </c>
      <c r="C175" s="29" t="s">
        <v>175</v>
      </c>
      <c r="D175" s="77">
        <v>828509.36</v>
      </c>
      <c r="E175" s="108">
        <v>0</v>
      </c>
      <c r="F175" s="108">
        <f t="shared" si="38"/>
        <v>828509.36</v>
      </c>
      <c r="G175" s="105">
        <f t="shared" si="39"/>
        <v>1</v>
      </c>
      <c r="H175" s="96">
        <f t="shared" si="40"/>
        <v>0.49780000000000002</v>
      </c>
      <c r="I175" s="108">
        <f t="shared" si="41"/>
        <v>412431.959408</v>
      </c>
      <c r="K175" s="77">
        <v>828509.36</v>
      </c>
      <c r="L175" s="105">
        <f t="shared" si="42"/>
        <v>1</v>
      </c>
      <c r="M175" s="96">
        <f t="shared" si="42"/>
        <v>0.49780000000000002</v>
      </c>
      <c r="N175" s="108">
        <f t="shared" si="43"/>
        <v>412431.959408</v>
      </c>
      <c r="S175" s="91"/>
    </row>
    <row r="176" spans="1:19">
      <c r="A176" s="30">
        <f t="shared" si="37"/>
        <v>162</v>
      </c>
      <c r="B176" s="83"/>
      <c r="C176" s="29"/>
      <c r="D176" s="84"/>
      <c r="E176" s="84"/>
      <c r="F176" s="84"/>
      <c r="I176" s="84"/>
      <c r="K176" s="84"/>
      <c r="N176" s="84"/>
    </row>
    <row r="177" spans="1:19">
      <c r="A177" s="30">
        <f t="shared" si="37"/>
        <v>163</v>
      </c>
      <c r="B177" s="83"/>
      <c r="C177" s="29" t="s">
        <v>176</v>
      </c>
      <c r="D177" s="79">
        <f>SUM(D155:D176)</f>
        <v>2443481.0699999998</v>
      </c>
      <c r="E177" s="106">
        <f>SUM(E155:E176)</f>
        <v>0</v>
      </c>
      <c r="F177" s="79">
        <f>SUM(F155:F176)</f>
        <v>2443481.0699999998</v>
      </c>
      <c r="I177" s="79">
        <f>SUM(I155:I176)</f>
        <v>1216364.876646</v>
      </c>
      <c r="K177" s="79">
        <f>SUM(K155:K176)</f>
        <v>2411532.2892307695</v>
      </c>
      <c r="N177" s="79">
        <f>SUM(N155:N176)</f>
        <v>1200460.7735790771</v>
      </c>
    </row>
    <row r="178" spans="1:19">
      <c r="A178" s="30">
        <f t="shared" si="37"/>
        <v>164</v>
      </c>
      <c r="B178" s="83"/>
      <c r="C178" s="29"/>
    </row>
    <row r="179" spans="1:19" ht="15.75" thickBot="1">
      <c r="A179" s="30">
        <f t="shared" si="37"/>
        <v>165</v>
      </c>
      <c r="B179" s="83"/>
      <c r="C179" s="29" t="s">
        <v>190</v>
      </c>
      <c r="D179" s="89">
        <f>D127+D152+D177</f>
        <v>3738342.0199999996</v>
      </c>
      <c r="E179" s="111">
        <f>E127+E152+E177</f>
        <v>0</v>
      </c>
      <c r="F179" s="89">
        <f>F127+F152+F177</f>
        <v>3738342.0199999996</v>
      </c>
      <c r="I179" s="89">
        <f>I127+I152+I177</f>
        <v>1860946.6575559999</v>
      </c>
      <c r="K179" s="89">
        <f>K127+K152+K177</f>
        <v>3706393.2392307697</v>
      </c>
      <c r="N179" s="89">
        <f>N127+N152+N177</f>
        <v>1845042.5544890771</v>
      </c>
    </row>
    <row r="180" spans="1:19" ht="15.75" thickTop="1">
      <c r="A180" s="30">
        <f t="shared" si="37"/>
        <v>166</v>
      </c>
      <c r="B180" s="83"/>
      <c r="C180" s="29"/>
      <c r="D180" s="77"/>
      <c r="E180" s="112"/>
      <c r="F180" s="112"/>
      <c r="I180" s="112"/>
    </row>
    <row r="181" spans="1:19">
      <c r="A181" s="30">
        <f t="shared" si="37"/>
        <v>167</v>
      </c>
      <c r="B181" s="83"/>
      <c r="C181" s="4" t="s">
        <v>178</v>
      </c>
      <c r="D181" s="77">
        <v>4641.7299999999923</v>
      </c>
      <c r="E181" s="112">
        <v>0</v>
      </c>
      <c r="F181" s="112">
        <f>D181+E181</f>
        <v>4641.7299999999923</v>
      </c>
      <c r="G181" s="105">
        <f>$G$16</f>
        <v>1</v>
      </c>
      <c r="H181" s="96">
        <f>$H$124</f>
        <v>0.49780000000000002</v>
      </c>
      <c r="I181" s="112">
        <f>F181*G181*H181</f>
        <v>2310.6531939999963</v>
      </c>
      <c r="K181" s="77">
        <v>4641.7299999999941</v>
      </c>
      <c r="L181" s="105">
        <f>G181</f>
        <v>1</v>
      </c>
      <c r="M181" s="96">
        <f>H181</f>
        <v>0.49780000000000002</v>
      </c>
      <c r="N181" s="112">
        <f>K181*L181*M181</f>
        <v>2310.6531939999973</v>
      </c>
    </row>
    <row r="182" spans="1:19">
      <c r="A182" s="30">
        <f t="shared" si="37"/>
        <v>168</v>
      </c>
      <c r="B182" s="83"/>
    </row>
    <row r="183" spans="1:19" ht="15.75">
      <c r="A183" s="30">
        <f t="shared" si="37"/>
        <v>169</v>
      </c>
      <c r="B183" s="92" t="s">
        <v>191</v>
      </c>
    </row>
    <row r="184" spans="1:19">
      <c r="A184" s="30">
        <f t="shared" si="37"/>
        <v>170</v>
      </c>
      <c r="B184" s="83"/>
    </row>
    <row r="185" spans="1:19">
      <c r="A185" s="30">
        <f t="shared" si="37"/>
        <v>171</v>
      </c>
      <c r="B185" s="83"/>
      <c r="C185" s="75" t="s">
        <v>182</v>
      </c>
    </row>
    <row r="186" spans="1:19">
      <c r="A186" s="30">
        <f t="shared" si="37"/>
        <v>172</v>
      </c>
      <c r="B186" s="93">
        <v>39000</v>
      </c>
      <c r="C186" s="29" t="s">
        <v>129</v>
      </c>
      <c r="D186" s="77">
        <v>1906437.8822358211</v>
      </c>
      <c r="E186" s="106">
        <v>0</v>
      </c>
      <c r="F186" s="106">
        <f t="shared" ref="F186" si="44">D186+E186</f>
        <v>1906437.8822358211</v>
      </c>
      <c r="G186" s="96">
        <v>0.104</v>
      </c>
      <c r="H186" s="96">
        <v>0.49780000000000002</v>
      </c>
      <c r="I186" s="106">
        <f t="shared" ref="I186:I223" si="45">F186*G186*H186</f>
        <v>98698.576888807147</v>
      </c>
      <c r="K186" s="77">
        <v>1779523.200019439</v>
      </c>
      <c r="L186" s="96">
        <f t="shared" ref="L186:M213" si="46">G186</f>
        <v>0.104</v>
      </c>
      <c r="M186" s="96">
        <f t="shared" si="46"/>
        <v>0.49780000000000002</v>
      </c>
      <c r="N186" s="106">
        <f t="shared" ref="N186" si="47">K186*L186*M186</f>
        <v>92128.051492846382</v>
      </c>
      <c r="P186" s="114"/>
      <c r="S186" s="91"/>
    </row>
    <row r="187" spans="1:19">
      <c r="A187" s="30">
        <f t="shared" si="37"/>
        <v>173</v>
      </c>
      <c r="B187" s="93">
        <v>39005</v>
      </c>
      <c r="C187" s="29" t="s">
        <v>192</v>
      </c>
      <c r="D187" s="77">
        <v>9187141.9699999988</v>
      </c>
      <c r="E187" s="115">
        <v>0</v>
      </c>
      <c r="F187" s="108">
        <f>D187+E187</f>
        <v>9187141.9699999988</v>
      </c>
      <c r="G187" s="96">
        <v>1</v>
      </c>
      <c r="H187" s="96">
        <v>1.570628E-2</v>
      </c>
      <c r="I187" s="108">
        <f>F187*G187*H187</f>
        <v>144295.82418057157</v>
      </c>
      <c r="K187" s="77">
        <v>9187141.9699999988</v>
      </c>
      <c r="L187" s="96">
        <f>G187</f>
        <v>1</v>
      </c>
      <c r="M187" s="96">
        <f t="shared" si="46"/>
        <v>1.570628E-2</v>
      </c>
      <c r="N187" s="108">
        <f>K187*L187*M187</f>
        <v>144295.82418057157</v>
      </c>
      <c r="P187" s="114"/>
      <c r="S187" s="91"/>
    </row>
    <row r="188" spans="1:19">
      <c r="A188" s="30">
        <f t="shared" si="37"/>
        <v>174</v>
      </c>
      <c r="B188" s="93">
        <v>39009</v>
      </c>
      <c r="C188" s="29" t="s">
        <v>157</v>
      </c>
      <c r="D188" s="77">
        <v>9316001.1799999997</v>
      </c>
      <c r="E188" s="115">
        <v>0</v>
      </c>
      <c r="F188" s="108">
        <f t="shared" ref="F188:F223" si="48">D188+E188</f>
        <v>9316001.1799999997</v>
      </c>
      <c r="G188" s="96">
        <f t="shared" ref="G188:G218" si="49">$G$186</f>
        <v>0.104</v>
      </c>
      <c r="H188" s="96">
        <f>$H$186</f>
        <v>0.49780000000000002</v>
      </c>
      <c r="I188" s="108">
        <f t="shared" si="45"/>
        <v>482300.56029001594</v>
      </c>
      <c r="K188" s="77">
        <v>9316001.1800000034</v>
      </c>
      <c r="L188" s="96">
        <f t="shared" si="46"/>
        <v>0.104</v>
      </c>
      <c r="M188" s="96">
        <f t="shared" si="46"/>
        <v>0.49780000000000002</v>
      </c>
      <c r="N188" s="108">
        <f t="shared" ref="N188:N223" si="50">K188*L188*M188</f>
        <v>482300.56029001618</v>
      </c>
      <c r="P188" s="114"/>
      <c r="S188" s="91"/>
    </row>
    <row r="189" spans="1:19">
      <c r="A189" s="30">
        <f t="shared" si="37"/>
        <v>175</v>
      </c>
      <c r="B189" s="93">
        <v>39020</v>
      </c>
      <c r="C189" s="29" t="s">
        <v>193</v>
      </c>
      <c r="D189" s="77">
        <v>0</v>
      </c>
      <c r="E189" s="115">
        <v>0</v>
      </c>
      <c r="F189" s="108">
        <f t="shared" si="48"/>
        <v>0</v>
      </c>
      <c r="G189" s="96">
        <v>1</v>
      </c>
      <c r="H189" s="96">
        <v>6.3622429999999994E-2</v>
      </c>
      <c r="I189" s="108">
        <f t="shared" si="45"/>
        <v>0</v>
      </c>
      <c r="K189" s="77">
        <v>0</v>
      </c>
      <c r="L189" s="96">
        <v>1</v>
      </c>
      <c r="M189" s="96">
        <f t="shared" si="46"/>
        <v>6.3622429999999994E-2</v>
      </c>
      <c r="N189" s="108">
        <f t="shared" si="50"/>
        <v>0</v>
      </c>
      <c r="P189" s="114"/>
      <c r="S189" s="91"/>
    </row>
    <row r="190" spans="1:19">
      <c r="A190" s="30">
        <f t="shared" si="37"/>
        <v>176</v>
      </c>
      <c r="B190" s="93">
        <v>39029</v>
      </c>
      <c r="C190" s="29" t="s">
        <v>194</v>
      </c>
      <c r="D190" s="77">
        <v>22336.69518871027</v>
      </c>
      <c r="E190" s="115">
        <v>0</v>
      </c>
      <c r="F190" s="108">
        <f t="shared" si="48"/>
        <v>22336.69518871027</v>
      </c>
      <c r="G190" s="96">
        <v>1</v>
      </c>
      <c r="H190" s="96">
        <f>H189</f>
        <v>6.3622429999999994E-2</v>
      </c>
      <c r="I190" s="108">
        <f t="shared" si="45"/>
        <v>1421.1148260750558</v>
      </c>
      <c r="K190" s="77">
        <v>16610.270993162954</v>
      </c>
      <c r="L190" s="96">
        <v>1</v>
      </c>
      <c r="M190" s="96">
        <f t="shared" si="46"/>
        <v>6.3622429999999994E-2</v>
      </c>
      <c r="N190" s="108">
        <f t="shared" si="50"/>
        <v>1056.7858035435404</v>
      </c>
      <c r="P190" s="114"/>
      <c r="S190" s="91"/>
    </row>
    <row r="191" spans="1:19">
      <c r="A191" s="30">
        <f t="shared" si="37"/>
        <v>177</v>
      </c>
      <c r="B191" s="93">
        <v>39100</v>
      </c>
      <c r="C191" s="29" t="s">
        <v>158</v>
      </c>
      <c r="D191" s="77">
        <v>5191908.1543094171</v>
      </c>
      <c r="E191" s="115">
        <v>0</v>
      </c>
      <c r="F191" s="108">
        <f t="shared" si="48"/>
        <v>5191908.1543094171</v>
      </c>
      <c r="G191" s="96">
        <f t="shared" si="49"/>
        <v>0.104</v>
      </c>
      <c r="H191" s="96">
        <f>$H$186</f>
        <v>0.49780000000000002</v>
      </c>
      <c r="I191" s="108">
        <f t="shared" si="45"/>
        <v>268791.31543838372</v>
      </c>
      <c r="K191" s="77">
        <v>5173166.5316175232</v>
      </c>
      <c r="L191" s="96">
        <f t="shared" si="46"/>
        <v>0.104</v>
      </c>
      <c r="M191" s="96">
        <f t="shared" si="46"/>
        <v>0.49780000000000002</v>
      </c>
      <c r="N191" s="108">
        <f t="shared" si="50"/>
        <v>267821.03914167709</v>
      </c>
      <c r="P191" s="114"/>
      <c r="S191" s="91"/>
    </row>
    <row r="192" spans="1:19">
      <c r="A192" s="30">
        <f t="shared" si="37"/>
        <v>178</v>
      </c>
      <c r="B192" s="93">
        <v>39102</v>
      </c>
      <c r="C192" s="29" t="s">
        <v>195</v>
      </c>
      <c r="D192" s="77">
        <v>0</v>
      </c>
      <c r="E192" s="115">
        <v>0</v>
      </c>
      <c r="F192" s="108">
        <f t="shared" si="48"/>
        <v>0</v>
      </c>
      <c r="G192" s="96">
        <f t="shared" si="49"/>
        <v>0.104</v>
      </c>
      <c r="H192" s="96">
        <f>$H$186</f>
        <v>0.49780000000000002</v>
      </c>
      <c r="I192" s="108">
        <f t="shared" si="45"/>
        <v>0</v>
      </c>
      <c r="K192" s="77">
        <v>0</v>
      </c>
      <c r="L192" s="96">
        <f t="shared" si="46"/>
        <v>0.104</v>
      </c>
      <c r="M192" s="96">
        <f t="shared" si="46"/>
        <v>0.49780000000000002</v>
      </c>
      <c r="N192" s="108">
        <f t="shared" si="50"/>
        <v>0</v>
      </c>
      <c r="P192" s="114"/>
      <c r="S192" s="91"/>
    </row>
    <row r="193" spans="1:19">
      <c r="A193" s="30">
        <f t="shared" si="37"/>
        <v>179</v>
      </c>
      <c r="B193" s="93">
        <v>39103</v>
      </c>
      <c r="C193" s="29" t="s">
        <v>159</v>
      </c>
      <c r="D193" s="77">
        <v>0</v>
      </c>
      <c r="E193" s="115">
        <v>0</v>
      </c>
      <c r="F193" s="108">
        <f t="shared" si="48"/>
        <v>0</v>
      </c>
      <c r="G193" s="96">
        <f t="shared" si="49"/>
        <v>0.104</v>
      </c>
      <c r="H193" s="96">
        <f>$H$186</f>
        <v>0.49780000000000002</v>
      </c>
      <c r="I193" s="108">
        <f t="shared" si="45"/>
        <v>0</v>
      </c>
      <c r="K193" s="77">
        <v>0</v>
      </c>
      <c r="L193" s="96">
        <f t="shared" si="46"/>
        <v>0.104</v>
      </c>
      <c r="M193" s="96">
        <f t="shared" si="46"/>
        <v>0.49780000000000002</v>
      </c>
      <c r="N193" s="108">
        <f t="shared" si="50"/>
        <v>0</v>
      </c>
      <c r="P193" s="114"/>
      <c r="S193" s="91"/>
    </row>
    <row r="194" spans="1:19">
      <c r="A194" s="30">
        <f t="shared" si="37"/>
        <v>180</v>
      </c>
      <c r="B194" s="93">
        <v>39104</v>
      </c>
      <c r="C194" s="29" t="s">
        <v>196</v>
      </c>
      <c r="D194" s="77">
        <v>178593.64742374749</v>
      </c>
      <c r="E194" s="115">
        <v>0</v>
      </c>
      <c r="F194" s="108">
        <f t="shared" si="48"/>
        <v>178593.64742374749</v>
      </c>
      <c r="G194" s="96">
        <v>1</v>
      </c>
      <c r="H194" s="96">
        <f>$H$187</f>
        <v>1.570628E-2</v>
      </c>
      <c r="I194" s="108">
        <f t="shared" si="45"/>
        <v>2805.0418326586569</v>
      </c>
      <c r="K194" s="77">
        <v>149149.01237200247</v>
      </c>
      <c r="L194" s="96">
        <f>G194</f>
        <v>1</v>
      </c>
      <c r="M194" s="96">
        <f t="shared" si="46"/>
        <v>1.570628E-2</v>
      </c>
      <c r="N194" s="108">
        <f t="shared" si="50"/>
        <v>2342.576150038135</v>
      </c>
      <c r="P194" s="114"/>
      <c r="S194" s="91"/>
    </row>
    <row r="195" spans="1:19">
      <c r="A195" s="30">
        <f t="shared" si="37"/>
        <v>181</v>
      </c>
      <c r="B195" s="93">
        <v>39120</v>
      </c>
      <c r="C195" s="29" t="s">
        <v>197</v>
      </c>
      <c r="D195" s="77">
        <v>263337.89</v>
      </c>
      <c r="E195" s="115">
        <v>0</v>
      </c>
      <c r="F195" s="108">
        <f t="shared" si="48"/>
        <v>263337.89</v>
      </c>
      <c r="G195" s="96">
        <v>1</v>
      </c>
      <c r="H195" s="96">
        <f>H190</f>
        <v>6.3622429999999994E-2</v>
      </c>
      <c r="I195" s="108">
        <f t="shared" si="45"/>
        <v>16754.1964728727</v>
      </c>
      <c r="K195" s="77">
        <v>263337.89000000007</v>
      </c>
      <c r="L195" s="96">
        <v>1</v>
      </c>
      <c r="M195" s="96">
        <f t="shared" si="46"/>
        <v>6.3622429999999994E-2</v>
      </c>
      <c r="N195" s="108">
        <f t="shared" si="50"/>
        <v>16754.196472872703</v>
      </c>
      <c r="P195" s="114"/>
      <c r="S195" s="91"/>
    </row>
    <row r="196" spans="1:19">
      <c r="A196" s="30">
        <f t="shared" si="37"/>
        <v>182</v>
      </c>
      <c r="B196" s="93">
        <v>39200</v>
      </c>
      <c r="C196" s="29" t="s">
        <v>160</v>
      </c>
      <c r="D196" s="77">
        <v>7125.41</v>
      </c>
      <c r="E196" s="115">
        <v>0</v>
      </c>
      <c r="F196" s="108">
        <f t="shared" si="48"/>
        <v>7125.41</v>
      </c>
      <c r="G196" s="96">
        <f t="shared" si="49"/>
        <v>0.104</v>
      </c>
      <c r="H196" s="96">
        <f t="shared" ref="H196:H218" si="51">$H$186</f>
        <v>0.49780000000000002</v>
      </c>
      <c r="I196" s="108">
        <f t="shared" si="45"/>
        <v>368.89102619200003</v>
      </c>
      <c r="K196" s="77">
        <v>7125.4100000000026</v>
      </c>
      <c r="L196" s="96">
        <f t="shared" si="46"/>
        <v>0.104</v>
      </c>
      <c r="M196" s="96">
        <f t="shared" si="46"/>
        <v>0.49780000000000002</v>
      </c>
      <c r="N196" s="108">
        <f t="shared" si="50"/>
        <v>368.89102619200014</v>
      </c>
      <c r="P196" s="114"/>
      <c r="S196" s="91"/>
    </row>
    <row r="197" spans="1:19">
      <c r="A197" s="30">
        <f t="shared" si="37"/>
        <v>183</v>
      </c>
      <c r="B197" s="93">
        <v>39300</v>
      </c>
      <c r="C197" s="29" t="s">
        <v>185</v>
      </c>
      <c r="D197" s="77">
        <v>0</v>
      </c>
      <c r="E197" s="115">
        <v>0</v>
      </c>
      <c r="F197" s="108">
        <f t="shared" si="48"/>
        <v>0</v>
      </c>
      <c r="G197" s="96">
        <f t="shared" si="49"/>
        <v>0.104</v>
      </c>
      <c r="H197" s="96">
        <f t="shared" si="51"/>
        <v>0.49780000000000002</v>
      </c>
      <c r="I197" s="108">
        <f t="shared" si="45"/>
        <v>0</v>
      </c>
      <c r="K197" s="77">
        <v>0</v>
      </c>
      <c r="L197" s="96">
        <f t="shared" si="46"/>
        <v>0.104</v>
      </c>
      <c r="M197" s="96">
        <f t="shared" si="46"/>
        <v>0.49780000000000002</v>
      </c>
      <c r="N197" s="108">
        <f t="shared" si="50"/>
        <v>0</v>
      </c>
      <c r="P197" s="114"/>
      <c r="S197" s="91"/>
    </row>
    <row r="198" spans="1:19">
      <c r="A198" s="30">
        <f t="shared" si="37"/>
        <v>184</v>
      </c>
      <c r="B198" s="93">
        <v>39400</v>
      </c>
      <c r="C198" s="29" t="s">
        <v>162</v>
      </c>
      <c r="D198" s="77">
        <v>76071.34</v>
      </c>
      <c r="E198" s="115">
        <v>0</v>
      </c>
      <c r="F198" s="108">
        <f t="shared" si="48"/>
        <v>76071.34</v>
      </c>
      <c r="G198" s="96">
        <f t="shared" si="49"/>
        <v>0.104</v>
      </c>
      <c r="H198" s="96">
        <f t="shared" si="51"/>
        <v>0.49780000000000002</v>
      </c>
      <c r="I198" s="108">
        <f t="shared" si="45"/>
        <v>3938.3045574079997</v>
      </c>
      <c r="K198" s="77">
        <v>76071.339999999982</v>
      </c>
      <c r="L198" s="96">
        <f t="shared" si="46"/>
        <v>0.104</v>
      </c>
      <c r="M198" s="96">
        <f t="shared" si="46"/>
        <v>0.49780000000000002</v>
      </c>
      <c r="N198" s="108">
        <f t="shared" si="50"/>
        <v>3938.3045574079993</v>
      </c>
      <c r="P198" s="114"/>
      <c r="S198" s="91"/>
    </row>
    <row r="199" spans="1:19">
      <c r="A199" s="30">
        <f t="shared" si="37"/>
        <v>185</v>
      </c>
      <c r="B199" s="93">
        <v>39420</v>
      </c>
      <c r="C199" s="29" t="s">
        <v>198</v>
      </c>
      <c r="D199" s="77">
        <v>0</v>
      </c>
      <c r="E199" s="115">
        <v>0</v>
      </c>
      <c r="F199" s="108">
        <f t="shared" si="48"/>
        <v>0</v>
      </c>
      <c r="G199" s="96">
        <v>1</v>
      </c>
      <c r="H199" s="96">
        <f>H195</f>
        <v>6.3622429999999994E-2</v>
      </c>
      <c r="I199" s="108">
        <f t="shared" si="45"/>
        <v>0</v>
      </c>
      <c r="K199" s="77">
        <v>0</v>
      </c>
      <c r="L199" s="96">
        <v>1</v>
      </c>
      <c r="M199" s="96">
        <f t="shared" si="46"/>
        <v>6.3622429999999994E-2</v>
      </c>
      <c r="N199" s="108">
        <f t="shared" si="50"/>
        <v>0</v>
      </c>
      <c r="P199" s="114"/>
      <c r="S199" s="91"/>
    </row>
    <row r="200" spans="1:19">
      <c r="A200" s="30">
        <f t="shared" si="37"/>
        <v>186</v>
      </c>
      <c r="B200" s="93">
        <v>39500</v>
      </c>
      <c r="C200" s="29" t="s">
        <v>199</v>
      </c>
      <c r="D200" s="77">
        <v>0</v>
      </c>
      <c r="E200" s="115">
        <v>0</v>
      </c>
      <c r="F200" s="108">
        <f t="shared" si="48"/>
        <v>0</v>
      </c>
      <c r="G200" s="96">
        <f t="shared" si="49"/>
        <v>0.104</v>
      </c>
      <c r="H200" s="96">
        <f t="shared" si="51"/>
        <v>0.49780000000000002</v>
      </c>
      <c r="I200" s="108">
        <f t="shared" si="45"/>
        <v>0</v>
      </c>
      <c r="K200" s="77">
        <v>0</v>
      </c>
      <c r="L200" s="96">
        <f t="shared" si="46"/>
        <v>0.104</v>
      </c>
      <c r="M200" s="96">
        <f t="shared" si="46"/>
        <v>0.49780000000000002</v>
      </c>
      <c r="N200" s="108">
        <f t="shared" si="50"/>
        <v>0</v>
      </c>
      <c r="P200" s="114"/>
      <c r="S200" s="91"/>
    </row>
    <row r="201" spans="1:19">
      <c r="A201" s="30">
        <f t="shared" si="37"/>
        <v>187</v>
      </c>
      <c r="B201" s="93">
        <v>39700</v>
      </c>
      <c r="C201" s="29" t="s">
        <v>166</v>
      </c>
      <c r="D201" s="77">
        <v>1039344.41</v>
      </c>
      <c r="E201" s="115">
        <v>0</v>
      </c>
      <c r="F201" s="108">
        <f t="shared" si="48"/>
        <v>1039344.41</v>
      </c>
      <c r="G201" s="96">
        <f t="shared" si="49"/>
        <v>0.104</v>
      </c>
      <c r="H201" s="96">
        <f t="shared" si="51"/>
        <v>0.49780000000000002</v>
      </c>
      <c r="I201" s="108">
        <f t="shared" si="45"/>
        <v>53808.107318991999</v>
      </c>
      <c r="K201" s="77">
        <v>1039344.41</v>
      </c>
      <c r="L201" s="96">
        <f t="shared" si="46"/>
        <v>0.104</v>
      </c>
      <c r="M201" s="96">
        <f t="shared" si="46"/>
        <v>0.49780000000000002</v>
      </c>
      <c r="N201" s="108">
        <f t="shared" si="50"/>
        <v>53808.107318991999</v>
      </c>
      <c r="P201" s="114"/>
      <c r="S201" s="91"/>
    </row>
    <row r="202" spans="1:19">
      <c r="A202" s="30">
        <f t="shared" si="37"/>
        <v>188</v>
      </c>
      <c r="B202" s="93">
        <v>39720</v>
      </c>
      <c r="C202" s="29" t="s">
        <v>200</v>
      </c>
      <c r="D202" s="77">
        <v>8824.34</v>
      </c>
      <c r="E202" s="115">
        <v>0</v>
      </c>
      <c r="F202" s="108">
        <f t="shared" si="48"/>
        <v>8824.34</v>
      </c>
      <c r="G202" s="96">
        <v>1</v>
      </c>
      <c r="H202" s="96">
        <f>H199</f>
        <v>6.3622429999999994E-2</v>
      </c>
      <c r="I202" s="108">
        <f t="shared" si="45"/>
        <v>561.42595394619991</v>
      </c>
      <c r="K202" s="77">
        <v>8824.3399999999983</v>
      </c>
      <c r="L202" s="96">
        <v>1</v>
      </c>
      <c r="M202" s="96">
        <f t="shared" si="46"/>
        <v>6.3622429999999994E-2</v>
      </c>
      <c r="N202" s="108">
        <f t="shared" si="50"/>
        <v>561.4259539461998</v>
      </c>
      <c r="P202" s="114"/>
      <c r="S202" s="91"/>
    </row>
    <row r="203" spans="1:19">
      <c r="A203" s="30">
        <f t="shared" si="37"/>
        <v>189</v>
      </c>
      <c r="B203" s="93">
        <v>39800</v>
      </c>
      <c r="C203" s="29" t="s">
        <v>169</v>
      </c>
      <c r="D203" s="77">
        <v>136509.51999999999</v>
      </c>
      <c r="E203" s="115">
        <v>0</v>
      </c>
      <c r="F203" s="108">
        <f t="shared" si="48"/>
        <v>136509.51999999999</v>
      </c>
      <c r="G203" s="96">
        <f t="shared" si="49"/>
        <v>0.104</v>
      </c>
      <c r="H203" s="96">
        <f t="shared" si="51"/>
        <v>0.49780000000000002</v>
      </c>
      <c r="I203" s="108">
        <f t="shared" si="45"/>
        <v>7067.261661823999</v>
      </c>
      <c r="K203" s="77">
        <v>136509.51999999999</v>
      </c>
      <c r="L203" s="96">
        <f t="shared" si="46"/>
        <v>0.104</v>
      </c>
      <c r="M203" s="96">
        <f t="shared" si="46"/>
        <v>0.49780000000000002</v>
      </c>
      <c r="N203" s="108">
        <f t="shared" si="50"/>
        <v>7067.261661823999</v>
      </c>
      <c r="P203" s="114"/>
      <c r="S203" s="91"/>
    </row>
    <row r="204" spans="1:19">
      <c r="A204" s="30">
        <f t="shared" si="37"/>
        <v>190</v>
      </c>
      <c r="B204" s="93">
        <v>39820</v>
      </c>
      <c r="C204" s="29" t="s">
        <v>201</v>
      </c>
      <c r="D204" s="77">
        <v>7388.39</v>
      </c>
      <c r="E204" s="115">
        <v>0</v>
      </c>
      <c r="F204" s="108">
        <f t="shared" si="48"/>
        <v>7388.39</v>
      </c>
      <c r="G204" s="96">
        <v>1</v>
      </c>
      <c r="H204" s="96">
        <f>H202</f>
        <v>6.3622429999999994E-2</v>
      </c>
      <c r="I204" s="108">
        <f t="shared" si="45"/>
        <v>470.0673255877</v>
      </c>
      <c r="K204" s="77">
        <v>7388.39</v>
      </c>
      <c r="L204" s="96">
        <v>1</v>
      </c>
      <c r="M204" s="96">
        <f t="shared" si="46"/>
        <v>6.3622429999999994E-2</v>
      </c>
      <c r="N204" s="108">
        <f t="shared" si="50"/>
        <v>470.0673255877</v>
      </c>
      <c r="P204" s="114"/>
      <c r="S204" s="91"/>
    </row>
    <row r="205" spans="1:19">
      <c r="A205" s="30">
        <f t="shared" si="37"/>
        <v>191</v>
      </c>
      <c r="B205" s="93">
        <v>39900</v>
      </c>
      <c r="C205" s="29" t="s">
        <v>187</v>
      </c>
      <c r="D205" s="77">
        <v>161644.35355547245</v>
      </c>
      <c r="E205" s="115">
        <v>0</v>
      </c>
      <c r="F205" s="108">
        <f t="shared" si="48"/>
        <v>161644.35355547245</v>
      </c>
      <c r="G205" s="96">
        <f t="shared" si="49"/>
        <v>0.104</v>
      </c>
      <c r="H205" s="96">
        <f t="shared" si="51"/>
        <v>0.49780000000000002</v>
      </c>
      <c r="I205" s="108">
        <f t="shared" si="45"/>
        <v>8368.5221567910758</v>
      </c>
      <c r="K205" s="77">
        <v>161815.07353029138</v>
      </c>
      <c r="L205" s="96">
        <f t="shared" si="46"/>
        <v>0.104</v>
      </c>
      <c r="M205" s="96">
        <f t="shared" si="46"/>
        <v>0.49780000000000002</v>
      </c>
      <c r="N205" s="108">
        <f t="shared" si="50"/>
        <v>8377.3605347514222</v>
      </c>
      <c r="P205" s="114"/>
      <c r="S205" s="91"/>
    </row>
    <row r="206" spans="1:19">
      <c r="A206" s="30">
        <f t="shared" si="37"/>
        <v>192</v>
      </c>
      <c r="B206" s="93">
        <v>39901</v>
      </c>
      <c r="C206" s="29" t="s">
        <v>188</v>
      </c>
      <c r="D206" s="77">
        <v>44862780.270172134</v>
      </c>
      <c r="E206" s="115">
        <v>0</v>
      </c>
      <c r="F206" s="108">
        <f t="shared" si="48"/>
        <v>44862780.270172134</v>
      </c>
      <c r="G206" s="96">
        <f t="shared" si="49"/>
        <v>0.104</v>
      </c>
      <c r="H206" s="96">
        <f t="shared" si="51"/>
        <v>0.49780000000000002</v>
      </c>
      <c r="I206" s="108">
        <f t="shared" si="45"/>
        <v>2322599.9699231354</v>
      </c>
      <c r="K206" s="77">
        <v>42848022.998476818</v>
      </c>
      <c r="L206" s="96">
        <f t="shared" si="46"/>
        <v>0.104</v>
      </c>
      <c r="M206" s="96">
        <f t="shared" si="46"/>
        <v>0.49780000000000002</v>
      </c>
      <c r="N206" s="108">
        <f t="shared" si="50"/>
        <v>2218293.5682587428</v>
      </c>
      <c r="P206" s="114"/>
      <c r="S206" s="91"/>
    </row>
    <row r="207" spans="1:19">
      <c r="A207" s="30">
        <f t="shared" si="37"/>
        <v>193</v>
      </c>
      <c r="B207" s="93">
        <v>39902</v>
      </c>
      <c r="C207" s="29" t="s">
        <v>189</v>
      </c>
      <c r="D207" s="77">
        <v>28287161.477671895</v>
      </c>
      <c r="E207" s="115">
        <v>0</v>
      </c>
      <c r="F207" s="108">
        <f t="shared" si="48"/>
        <v>28287161.477671895</v>
      </c>
      <c r="G207" s="96">
        <f t="shared" si="49"/>
        <v>0.104</v>
      </c>
      <c r="H207" s="96">
        <f t="shared" si="51"/>
        <v>0.49780000000000002</v>
      </c>
      <c r="I207" s="108">
        <f t="shared" si="45"/>
        <v>1464460.2942928474</v>
      </c>
      <c r="K207" s="77">
        <v>25907654.764438707</v>
      </c>
      <c r="L207" s="96">
        <f t="shared" si="46"/>
        <v>0.104</v>
      </c>
      <c r="M207" s="96">
        <f t="shared" si="46"/>
        <v>0.49780000000000002</v>
      </c>
      <c r="N207" s="108">
        <f t="shared" si="50"/>
        <v>1341270.3763407092</v>
      </c>
      <c r="P207" s="114"/>
      <c r="S207" s="91"/>
    </row>
    <row r="208" spans="1:19">
      <c r="A208" s="30">
        <f t="shared" si="37"/>
        <v>194</v>
      </c>
      <c r="B208" s="93">
        <v>39903</v>
      </c>
      <c r="C208" s="29" t="s">
        <v>172</v>
      </c>
      <c r="D208" s="77">
        <v>10165829.93449687</v>
      </c>
      <c r="E208" s="115">
        <v>0</v>
      </c>
      <c r="F208" s="108">
        <f t="shared" si="48"/>
        <v>10165829.93449687</v>
      </c>
      <c r="G208" s="96">
        <f t="shared" si="49"/>
        <v>0.104</v>
      </c>
      <c r="H208" s="96">
        <f t="shared" si="51"/>
        <v>0.49780000000000002</v>
      </c>
      <c r="I208" s="108">
        <f t="shared" si="45"/>
        <v>526297.21470482438</v>
      </c>
      <c r="K208" s="77">
        <v>8469471.429379439</v>
      </c>
      <c r="L208" s="96">
        <f t="shared" si="46"/>
        <v>0.104</v>
      </c>
      <c r="M208" s="96">
        <f t="shared" si="46"/>
        <v>0.49780000000000002</v>
      </c>
      <c r="N208" s="108">
        <f t="shared" si="50"/>
        <v>438474.69926468882</v>
      </c>
      <c r="P208" s="114"/>
      <c r="S208" s="91"/>
    </row>
    <row r="209" spans="1:19">
      <c r="A209" s="30">
        <f t="shared" ref="A209:A272" si="52">A208+1</f>
        <v>195</v>
      </c>
      <c r="B209" s="93">
        <v>39904</v>
      </c>
      <c r="C209" s="29" t="s">
        <v>202</v>
      </c>
      <c r="D209" s="77">
        <v>0</v>
      </c>
      <c r="E209" s="115">
        <v>0</v>
      </c>
      <c r="F209" s="108">
        <f t="shared" si="48"/>
        <v>0</v>
      </c>
      <c r="G209" s="96">
        <f t="shared" si="49"/>
        <v>0.104</v>
      </c>
      <c r="H209" s="96">
        <f t="shared" si="51"/>
        <v>0.49780000000000002</v>
      </c>
      <c r="I209" s="108">
        <f t="shared" si="45"/>
        <v>0</v>
      </c>
      <c r="K209" s="77">
        <v>0</v>
      </c>
      <c r="L209" s="96">
        <f t="shared" si="46"/>
        <v>0.104</v>
      </c>
      <c r="M209" s="96">
        <f t="shared" si="46"/>
        <v>0.49780000000000002</v>
      </c>
      <c r="N209" s="108">
        <f t="shared" si="50"/>
        <v>0</v>
      </c>
      <c r="P209" s="114"/>
      <c r="S209" s="91"/>
    </row>
    <row r="210" spans="1:19">
      <c r="A210" s="30">
        <f t="shared" si="52"/>
        <v>196</v>
      </c>
      <c r="B210" s="93">
        <v>39905</v>
      </c>
      <c r="C210" s="29" t="s">
        <v>203</v>
      </c>
      <c r="D210" s="77">
        <v>0</v>
      </c>
      <c r="E210" s="115">
        <v>0</v>
      </c>
      <c r="F210" s="108">
        <f t="shared" si="48"/>
        <v>0</v>
      </c>
      <c r="G210" s="96">
        <f t="shared" si="49"/>
        <v>0.104</v>
      </c>
      <c r="H210" s="96">
        <f t="shared" si="51"/>
        <v>0.49780000000000002</v>
      </c>
      <c r="I210" s="108">
        <f t="shared" si="45"/>
        <v>0</v>
      </c>
      <c r="K210" s="77">
        <v>0</v>
      </c>
      <c r="L210" s="96">
        <f t="shared" si="46"/>
        <v>0.104</v>
      </c>
      <c r="M210" s="96">
        <f t="shared" si="46"/>
        <v>0.49780000000000002</v>
      </c>
      <c r="N210" s="108">
        <f t="shared" si="50"/>
        <v>0</v>
      </c>
      <c r="P210" s="114"/>
      <c r="S210" s="91"/>
    </row>
    <row r="211" spans="1:19">
      <c r="A211" s="30">
        <f t="shared" si="52"/>
        <v>197</v>
      </c>
      <c r="B211" s="93">
        <v>39906</v>
      </c>
      <c r="C211" s="29" t="s">
        <v>173</v>
      </c>
      <c r="D211" s="77">
        <v>2681536.1489691255</v>
      </c>
      <c r="E211" s="115">
        <v>0</v>
      </c>
      <c r="F211" s="108">
        <f t="shared" si="48"/>
        <v>2681536.1489691255</v>
      </c>
      <c r="G211" s="96">
        <f t="shared" si="49"/>
        <v>0.104</v>
      </c>
      <c r="H211" s="96">
        <f t="shared" si="51"/>
        <v>0.49780000000000002</v>
      </c>
      <c r="I211" s="108">
        <f t="shared" si="45"/>
        <v>138826.3442755104</v>
      </c>
      <c r="K211" s="77">
        <v>2624239.8617039579</v>
      </c>
      <c r="L211" s="96">
        <f t="shared" si="46"/>
        <v>0.104</v>
      </c>
      <c r="M211" s="96">
        <f t="shared" si="46"/>
        <v>0.49780000000000002</v>
      </c>
      <c r="N211" s="108">
        <f t="shared" si="50"/>
        <v>135860.04672824795</v>
      </c>
      <c r="P211" s="114"/>
      <c r="S211" s="91"/>
    </row>
    <row r="212" spans="1:19">
      <c r="A212" s="30">
        <f t="shared" si="52"/>
        <v>198</v>
      </c>
      <c r="B212" s="93">
        <v>39907</v>
      </c>
      <c r="C212" s="29" t="s">
        <v>174</v>
      </c>
      <c r="D212" s="77">
        <v>1731491.9693363735</v>
      </c>
      <c r="E212" s="115">
        <v>0</v>
      </c>
      <c r="F212" s="108">
        <f t="shared" si="48"/>
        <v>1731491.9693363735</v>
      </c>
      <c r="G212" s="96">
        <f t="shared" si="49"/>
        <v>0.104</v>
      </c>
      <c r="H212" s="96">
        <f t="shared" si="51"/>
        <v>0.49780000000000002</v>
      </c>
      <c r="I212" s="108">
        <f t="shared" si="45"/>
        <v>89641.417042907255</v>
      </c>
      <c r="K212" s="77">
        <v>1665290.7183161215</v>
      </c>
      <c r="L212" s="96">
        <f t="shared" si="46"/>
        <v>0.104</v>
      </c>
      <c r="M212" s="96">
        <f t="shared" si="46"/>
        <v>0.49780000000000002</v>
      </c>
      <c r="N212" s="108">
        <f t="shared" si="50"/>
        <v>86214.098836087593</v>
      </c>
      <c r="P212" s="114"/>
      <c r="S212" s="91"/>
    </row>
    <row r="213" spans="1:19">
      <c r="A213" s="30">
        <f t="shared" si="52"/>
        <v>199</v>
      </c>
      <c r="B213" s="93">
        <v>39908</v>
      </c>
      <c r="C213" s="29" t="s">
        <v>175</v>
      </c>
      <c r="D213" s="77">
        <v>77600897.367737845</v>
      </c>
      <c r="E213" s="115">
        <v>0</v>
      </c>
      <c r="F213" s="108">
        <f t="shared" si="48"/>
        <v>77600897.367737845</v>
      </c>
      <c r="G213" s="96">
        <f t="shared" si="49"/>
        <v>0.104</v>
      </c>
      <c r="H213" s="96">
        <f t="shared" si="51"/>
        <v>0.49780000000000002</v>
      </c>
      <c r="I213" s="108">
        <f t="shared" si="45"/>
        <v>4017491.5778046292</v>
      </c>
      <c r="K213" s="77">
        <v>74938242.899011001</v>
      </c>
      <c r="L213" s="96">
        <f t="shared" si="46"/>
        <v>0.104</v>
      </c>
      <c r="M213" s="96">
        <f t="shared" si="46"/>
        <v>0.49780000000000002</v>
      </c>
      <c r="N213" s="108">
        <f t="shared" si="50"/>
        <v>3879642.7607732783</v>
      </c>
      <c r="P213" s="114"/>
      <c r="S213" s="91"/>
    </row>
    <row r="214" spans="1:19">
      <c r="A214" s="30">
        <f t="shared" si="52"/>
        <v>200</v>
      </c>
      <c r="B214" s="93">
        <v>39909</v>
      </c>
      <c r="C214" s="29" t="s">
        <v>204</v>
      </c>
      <c r="D214" s="77">
        <v>39251.620000000003</v>
      </c>
      <c r="E214" s="115">
        <v>0</v>
      </c>
      <c r="F214" s="108">
        <f t="shared" si="48"/>
        <v>39251.620000000003</v>
      </c>
      <c r="G214" s="96">
        <f t="shared" si="49"/>
        <v>0.104</v>
      </c>
      <c r="H214" s="96">
        <f t="shared" si="51"/>
        <v>0.49780000000000002</v>
      </c>
      <c r="I214" s="108">
        <f t="shared" si="45"/>
        <v>2032.1034693440001</v>
      </c>
      <c r="K214" s="77">
        <v>39251.620000000003</v>
      </c>
      <c r="L214" s="96">
        <f t="shared" ref="L214:M223" si="53">G214</f>
        <v>0.104</v>
      </c>
      <c r="M214" s="96">
        <f t="shared" si="53"/>
        <v>0.49780000000000002</v>
      </c>
      <c r="N214" s="108">
        <f t="shared" si="50"/>
        <v>2032.1034693440001</v>
      </c>
      <c r="P214" s="114"/>
      <c r="S214" s="91"/>
    </row>
    <row r="215" spans="1:19">
      <c r="A215" s="30">
        <f t="shared" si="52"/>
        <v>201</v>
      </c>
      <c r="B215" s="93">
        <v>39921</v>
      </c>
      <c r="C215" s="29" t="s">
        <v>205</v>
      </c>
      <c r="D215" s="77">
        <v>1628899.91</v>
      </c>
      <c r="E215" s="115">
        <v>0</v>
      </c>
      <c r="F215" s="108">
        <f t="shared" si="48"/>
        <v>1628899.91</v>
      </c>
      <c r="G215" s="96">
        <v>1</v>
      </c>
      <c r="H215" s="96">
        <f>$H$204</f>
        <v>6.3622429999999994E-2</v>
      </c>
      <c r="I215" s="108">
        <f t="shared" si="45"/>
        <v>103634.57050098128</v>
      </c>
      <c r="K215" s="77">
        <v>1628899.91</v>
      </c>
      <c r="L215" s="96">
        <v>1</v>
      </c>
      <c r="M215" s="96">
        <f t="shared" si="53"/>
        <v>6.3622429999999994E-2</v>
      </c>
      <c r="N215" s="108">
        <f t="shared" si="50"/>
        <v>103634.57050098128</v>
      </c>
      <c r="P215" s="114"/>
      <c r="S215" s="91"/>
    </row>
    <row r="216" spans="1:19">
      <c r="A216" s="30">
        <f t="shared" si="52"/>
        <v>202</v>
      </c>
      <c r="B216" s="93">
        <v>39922</v>
      </c>
      <c r="C216" s="29" t="s">
        <v>206</v>
      </c>
      <c r="D216" s="77">
        <v>961255.64</v>
      </c>
      <c r="E216" s="115">
        <v>0</v>
      </c>
      <c r="F216" s="108">
        <f t="shared" si="48"/>
        <v>961255.64</v>
      </c>
      <c r="G216" s="96">
        <v>1</v>
      </c>
      <c r="H216" s="96">
        <f t="shared" ref="H216:H217" si="54">$H$204</f>
        <v>6.3622429999999994E-2</v>
      </c>
      <c r="I216" s="108">
        <f t="shared" si="45"/>
        <v>61157.419668005197</v>
      </c>
      <c r="K216" s="77">
        <v>961255.64000000013</v>
      </c>
      <c r="L216" s="96">
        <v>1</v>
      </c>
      <c r="M216" s="96">
        <f t="shared" si="53"/>
        <v>6.3622429999999994E-2</v>
      </c>
      <c r="N216" s="108">
        <f t="shared" si="50"/>
        <v>61157.419668005205</v>
      </c>
      <c r="P216" s="114"/>
      <c r="S216" s="91"/>
    </row>
    <row r="217" spans="1:19">
      <c r="A217" s="30">
        <f t="shared" si="52"/>
        <v>203</v>
      </c>
      <c r="B217" s="93">
        <v>39923</v>
      </c>
      <c r="C217" s="29" t="s">
        <v>207</v>
      </c>
      <c r="D217" s="77">
        <v>60170.36</v>
      </c>
      <c r="E217" s="115">
        <v>0</v>
      </c>
      <c r="F217" s="108">
        <f t="shared" si="48"/>
        <v>60170.36</v>
      </c>
      <c r="G217" s="96">
        <v>1</v>
      </c>
      <c r="H217" s="96">
        <f t="shared" si="54"/>
        <v>6.3622429999999994E-2</v>
      </c>
      <c r="I217" s="108">
        <f t="shared" si="45"/>
        <v>3828.1845171747996</v>
      </c>
      <c r="K217" s="77">
        <v>60170.359999999993</v>
      </c>
      <c r="L217" s="96">
        <v>1</v>
      </c>
      <c r="M217" s="96">
        <f t="shared" si="53"/>
        <v>6.3622429999999994E-2</v>
      </c>
      <c r="N217" s="108">
        <f t="shared" si="50"/>
        <v>3828.1845171747991</v>
      </c>
      <c r="P217" s="114"/>
      <c r="S217" s="91"/>
    </row>
    <row r="218" spans="1:19">
      <c r="A218" s="30">
        <f t="shared" si="52"/>
        <v>204</v>
      </c>
      <c r="B218" s="93">
        <v>39924</v>
      </c>
      <c r="C218" s="29" t="s">
        <v>208</v>
      </c>
      <c r="D218" s="77">
        <v>0</v>
      </c>
      <c r="E218" s="115">
        <v>0</v>
      </c>
      <c r="F218" s="108">
        <f t="shared" si="48"/>
        <v>0</v>
      </c>
      <c r="G218" s="96">
        <f t="shared" si="49"/>
        <v>0.104</v>
      </c>
      <c r="H218" s="96">
        <f t="shared" si="51"/>
        <v>0.49780000000000002</v>
      </c>
      <c r="I218" s="108">
        <f t="shared" si="45"/>
        <v>0</v>
      </c>
      <c r="K218" s="77">
        <v>0</v>
      </c>
      <c r="L218" s="96">
        <f t="shared" si="53"/>
        <v>0.104</v>
      </c>
      <c r="M218" s="96">
        <f t="shared" si="53"/>
        <v>0.49780000000000002</v>
      </c>
      <c r="N218" s="108">
        <f t="shared" si="50"/>
        <v>0</v>
      </c>
      <c r="P218" s="114"/>
      <c r="S218" s="91"/>
    </row>
    <row r="219" spans="1:19">
      <c r="A219" s="30">
        <f t="shared" si="52"/>
        <v>205</v>
      </c>
      <c r="B219" s="93">
        <v>39926</v>
      </c>
      <c r="C219" s="29" t="s">
        <v>209</v>
      </c>
      <c r="D219" s="77">
        <v>314379.42</v>
      </c>
      <c r="E219" s="115">
        <v>0</v>
      </c>
      <c r="F219" s="108">
        <f t="shared" si="48"/>
        <v>314379.42</v>
      </c>
      <c r="G219" s="96">
        <v>1</v>
      </c>
      <c r="H219" s="96">
        <f>$H$204</f>
        <v>6.3622429999999994E-2</v>
      </c>
      <c r="I219" s="108">
        <f t="shared" si="45"/>
        <v>20001.582642390596</v>
      </c>
      <c r="K219" s="77">
        <v>314379.42</v>
      </c>
      <c r="L219" s="96">
        <v>1</v>
      </c>
      <c r="M219" s="96">
        <f t="shared" si="53"/>
        <v>6.3622429999999994E-2</v>
      </c>
      <c r="N219" s="108">
        <f t="shared" si="50"/>
        <v>20001.582642390596</v>
      </c>
      <c r="P219" s="114"/>
      <c r="S219" s="91"/>
    </row>
    <row r="220" spans="1:19">
      <c r="A220" s="30">
        <f t="shared" si="52"/>
        <v>206</v>
      </c>
      <c r="B220" s="93">
        <v>39928</v>
      </c>
      <c r="C220" s="29" t="s">
        <v>210</v>
      </c>
      <c r="D220" s="77">
        <v>20791579.279279158</v>
      </c>
      <c r="E220" s="115">
        <v>0</v>
      </c>
      <c r="F220" s="108">
        <f t="shared" si="48"/>
        <v>20791579.279279158</v>
      </c>
      <c r="G220" s="96">
        <v>1</v>
      </c>
      <c r="H220" s="96">
        <f t="shared" ref="H220" si="55">$H$204</f>
        <v>6.3622429999999994E-2</v>
      </c>
      <c r="I220" s="108">
        <f t="shared" si="45"/>
        <v>1322810.7972853885</v>
      </c>
      <c r="K220" s="77">
        <v>20761925.421449766</v>
      </c>
      <c r="L220" s="96">
        <v>1</v>
      </c>
      <c r="M220" s="96">
        <f t="shared" si="53"/>
        <v>6.3622429999999994E-2</v>
      </c>
      <c r="N220" s="108">
        <f t="shared" si="50"/>
        <v>1320924.1467914081</v>
      </c>
      <c r="P220" s="114"/>
      <c r="S220" s="91"/>
    </row>
    <row r="221" spans="1:19">
      <c r="A221" s="30">
        <f t="shared" si="52"/>
        <v>207</v>
      </c>
      <c r="B221" s="93">
        <v>39931</v>
      </c>
      <c r="C221" s="29" t="s">
        <v>211</v>
      </c>
      <c r="D221" s="77">
        <v>297266.61</v>
      </c>
      <c r="E221" s="115">
        <v>0</v>
      </c>
      <c r="F221" s="108">
        <f t="shared" si="48"/>
        <v>297266.61</v>
      </c>
      <c r="G221" s="96">
        <v>1</v>
      </c>
      <c r="H221" s="96">
        <v>0</v>
      </c>
      <c r="I221" s="108">
        <f t="shared" si="45"/>
        <v>0</v>
      </c>
      <c r="K221" s="77">
        <v>297266.60999999993</v>
      </c>
      <c r="L221" s="96">
        <v>1</v>
      </c>
      <c r="M221" s="96">
        <f t="shared" si="53"/>
        <v>0</v>
      </c>
      <c r="N221" s="108">
        <f t="shared" si="50"/>
        <v>0</v>
      </c>
      <c r="P221" s="114"/>
      <c r="S221" s="91"/>
    </row>
    <row r="222" spans="1:19">
      <c r="A222" s="30">
        <f t="shared" si="52"/>
        <v>208</v>
      </c>
      <c r="B222" s="93">
        <v>39932</v>
      </c>
      <c r="C222" s="29" t="s">
        <v>212</v>
      </c>
      <c r="D222" s="77">
        <v>345729.64</v>
      </c>
      <c r="E222" s="115">
        <v>0</v>
      </c>
      <c r="F222" s="108">
        <f t="shared" si="48"/>
        <v>345729.64</v>
      </c>
      <c r="G222" s="96">
        <v>1</v>
      </c>
      <c r="H222" s="96">
        <v>0</v>
      </c>
      <c r="I222" s="108">
        <f t="shared" si="45"/>
        <v>0</v>
      </c>
      <c r="K222" s="77">
        <v>345729.64000000007</v>
      </c>
      <c r="L222" s="96">
        <v>1</v>
      </c>
      <c r="M222" s="96">
        <f t="shared" si="53"/>
        <v>0</v>
      </c>
      <c r="N222" s="108">
        <f t="shared" si="50"/>
        <v>0</v>
      </c>
      <c r="P222" s="114"/>
      <c r="S222" s="91"/>
    </row>
    <row r="223" spans="1:19">
      <c r="A223" s="30">
        <f t="shared" si="52"/>
        <v>209</v>
      </c>
      <c r="B223" s="93">
        <v>39938</v>
      </c>
      <c r="C223" s="29" t="s">
        <v>213</v>
      </c>
      <c r="D223" s="77">
        <v>21018402.749623403</v>
      </c>
      <c r="E223" s="115">
        <v>0</v>
      </c>
      <c r="F223" s="108">
        <f t="shared" si="48"/>
        <v>21018402.749623403</v>
      </c>
      <c r="G223" s="96">
        <v>1</v>
      </c>
      <c r="H223" s="96">
        <v>0</v>
      </c>
      <c r="I223" s="108">
        <f t="shared" si="45"/>
        <v>0</v>
      </c>
      <c r="K223" s="77">
        <v>20120780.247922525</v>
      </c>
      <c r="L223" s="96">
        <v>1</v>
      </c>
      <c r="M223" s="96">
        <f t="shared" si="53"/>
        <v>0</v>
      </c>
      <c r="N223" s="108">
        <f t="shared" si="50"/>
        <v>0</v>
      </c>
      <c r="P223" s="114"/>
      <c r="S223" s="91"/>
    </row>
    <row r="224" spans="1:19">
      <c r="A224" s="30">
        <f t="shared" si="52"/>
        <v>210</v>
      </c>
      <c r="B224" s="116"/>
      <c r="C224" s="117"/>
      <c r="D224" s="84"/>
      <c r="E224" s="84"/>
      <c r="F224" s="84"/>
      <c r="I224" s="84"/>
      <c r="K224" s="84"/>
      <c r="N224" s="84"/>
    </row>
    <row r="225" spans="1:19" ht="15.75" thickBot="1">
      <c r="A225" s="30">
        <f t="shared" si="52"/>
        <v>211</v>
      </c>
      <c r="B225" s="83"/>
      <c r="C225" s="29" t="s">
        <v>214</v>
      </c>
      <c r="D225" s="97">
        <f>SUM(D186:D223)</f>
        <v>238289297.57999998</v>
      </c>
      <c r="E225" s="97">
        <f>SUM(E186:E223)</f>
        <v>0</v>
      </c>
      <c r="F225" s="97">
        <f>SUM(F186:F223)</f>
        <v>238289297.57999998</v>
      </c>
      <c r="G225" s="51"/>
      <c r="H225" s="51"/>
      <c r="I225" s="97">
        <f>SUM(I186:I223)</f>
        <v>11162430.686057266</v>
      </c>
      <c r="J225" s="98"/>
      <c r="K225" s="97">
        <f>SUM(K186:K223)</f>
        <v>228304590.07923079</v>
      </c>
      <c r="L225" s="51"/>
      <c r="M225" s="51"/>
      <c r="N225" s="97">
        <f>SUM(N186:N223)</f>
        <v>10692624.009701325</v>
      </c>
    </row>
    <row r="226" spans="1:19" ht="15.75" thickTop="1">
      <c r="A226" s="30">
        <f t="shared" si="52"/>
        <v>212</v>
      </c>
      <c r="B226" s="83"/>
      <c r="C226" s="29"/>
      <c r="D226" s="77"/>
      <c r="E226" s="112"/>
      <c r="F226" s="112"/>
      <c r="I226" s="112"/>
    </row>
    <row r="227" spans="1:19">
      <c r="A227" s="30">
        <f t="shared" si="52"/>
        <v>213</v>
      </c>
      <c r="B227" s="83"/>
      <c r="C227" s="4" t="s">
        <v>178</v>
      </c>
      <c r="D227" s="77">
        <v>14454840.959999993</v>
      </c>
      <c r="E227" s="112">
        <v>0</v>
      </c>
      <c r="F227" s="112">
        <f>D227+E227</f>
        <v>14454840.959999993</v>
      </c>
      <c r="G227" s="96">
        <f>$G$186</f>
        <v>0.104</v>
      </c>
      <c r="H227" s="96">
        <f>$H$186</f>
        <v>0.49780000000000002</v>
      </c>
      <c r="I227" s="112">
        <f>F227*G227*H227</f>
        <v>748344.46230835165</v>
      </c>
      <c r="K227" s="77">
        <v>14454840.959999992</v>
      </c>
      <c r="L227" s="96">
        <f>G227</f>
        <v>0.104</v>
      </c>
      <c r="M227" s="96">
        <f>H227</f>
        <v>0.49780000000000002</v>
      </c>
      <c r="N227" s="112">
        <f>K227*L227*M227</f>
        <v>748344.46230835153</v>
      </c>
    </row>
    <row r="228" spans="1:19">
      <c r="A228" s="30">
        <f t="shared" si="52"/>
        <v>214</v>
      </c>
      <c r="B228" s="83"/>
    </row>
    <row r="229" spans="1:19" ht="15.75">
      <c r="A229" s="30">
        <f t="shared" si="52"/>
        <v>215</v>
      </c>
      <c r="B229" s="92" t="s">
        <v>215</v>
      </c>
    </row>
    <row r="230" spans="1:19">
      <c r="A230" s="30">
        <f t="shared" si="52"/>
        <v>216</v>
      </c>
      <c r="B230" s="83"/>
    </row>
    <row r="231" spans="1:19">
      <c r="A231" s="30">
        <f t="shared" si="52"/>
        <v>217</v>
      </c>
      <c r="B231" s="83"/>
      <c r="C231" s="75" t="s">
        <v>182</v>
      </c>
    </row>
    <row r="232" spans="1:19">
      <c r="A232" s="30">
        <f t="shared" si="52"/>
        <v>218</v>
      </c>
      <c r="B232" s="93">
        <v>38900</v>
      </c>
      <c r="C232" s="29" t="s">
        <v>111</v>
      </c>
      <c r="D232" s="77">
        <v>2874239.86</v>
      </c>
      <c r="E232" s="106">
        <v>0</v>
      </c>
      <c r="F232" s="106">
        <f t="shared" ref="F232:F260" si="56">D232+E232</f>
        <v>2874239.86</v>
      </c>
      <c r="G232" s="96">
        <v>0.1095</v>
      </c>
      <c r="H232" s="96">
        <v>0.51517972406888612</v>
      </c>
      <c r="I232" s="106">
        <f t="shared" ref="I232:I235" si="57">F232*G232*H232</f>
        <v>162142.13572909404</v>
      </c>
      <c r="K232" s="77">
        <v>2874239.86</v>
      </c>
      <c r="L232" s="96">
        <f t="shared" ref="L232:M255" si="58">G232</f>
        <v>0.1095</v>
      </c>
      <c r="M232" s="96">
        <f t="shared" si="58"/>
        <v>0.51517972406888612</v>
      </c>
      <c r="N232" s="106">
        <f t="shared" ref="N232:N260" si="59">K232*L232*M232</f>
        <v>162142.13572909404</v>
      </c>
      <c r="P232" s="114"/>
      <c r="S232" s="91"/>
    </row>
    <row r="233" spans="1:19">
      <c r="A233" s="30">
        <f t="shared" si="52"/>
        <v>219</v>
      </c>
      <c r="B233" s="93">
        <v>38910</v>
      </c>
      <c r="C233" s="29" t="s">
        <v>216</v>
      </c>
      <c r="D233" s="77">
        <v>1886442.92</v>
      </c>
      <c r="E233" s="108">
        <v>0</v>
      </c>
      <c r="F233" s="28">
        <f>D233+E233</f>
        <v>1886442.92</v>
      </c>
      <c r="G233" s="96">
        <v>1</v>
      </c>
      <c r="H233" s="96">
        <v>2.3186160000000001E-2</v>
      </c>
      <c r="I233" s="108">
        <f>F233*G233*H233</f>
        <v>43739.367373987203</v>
      </c>
      <c r="K233" s="77">
        <v>1886442.9200000006</v>
      </c>
      <c r="L233" s="96">
        <f>G233</f>
        <v>1</v>
      </c>
      <c r="M233" s="96">
        <f>H233</f>
        <v>2.3186160000000001E-2</v>
      </c>
      <c r="N233" s="108">
        <f>K233*L233*M233</f>
        <v>43739.367373987217</v>
      </c>
      <c r="P233" s="114"/>
      <c r="S233" s="91"/>
    </row>
    <row r="234" spans="1:19">
      <c r="A234" s="30">
        <f t="shared" si="52"/>
        <v>220</v>
      </c>
      <c r="B234" s="93">
        <v>39000</v>
      </c>
      <c r="C234" s="29" t="s">
        <v>129</v>
      </c>
      <c r="D234" s="77">
        <v>12669002.609999999</v>
      </c>
      <c r="E234" s="108">
        <v>0</v>
      </c>
      <c r="F234" s="28">
        <f t="shared" si="56"/>
        <v>12669002.609999999</v>
      </c>
      <c r="G234" s="96">
        <f>$G$232</f>
        <v>0.1095</v>
      </c>
      <c r="H234" s="96">
        <f>$H$232</f>
        <v>0.51517972406888612</v>
      </c>
      <c r="I234" s="108">
        <f t="shared" si="57"/>
        <v>714686.05293883383</v>
      </c>
      <c r="K234" s="77">
        <v>12669002.610000001</v>
      </c>
      <c r="L234" s="96">
        <f t="shared" si="58"/>
        <v>0.1095</v>
      </c>
      <c r="M234" s="96">
        <f t="shared" si="58"/>
        <v>0.51517972406888612</v>
      </c>
      <c r="N234" s="108">
        <f t="shared" si="59"/>
        <v>714686.05293883395</v>
      </c>
      <c r="P234" s="114"/>
      <c r="S234" s="91"/>
    </row>
    <row r="235" spans="1:19">
      <c r="A235" s="30">
        <f t="shared" si="52"/>
        <v>221</v>
      </c>
      <c r="B235" s="93">
        <v>39009</v>
      </c>
      <c r="C235" s="29" t="s">
        <v>157</v>
      </c>
      <c r="D235" s="77">
        <v>2820613.55</v>
      </c>
      <c r="E235" s="108">
        <v>0</v>
      </c>
      <c r="F235" s="28">
        <f t="shared" si="56"/>
        <v>2820613.55</v>
      </c>
      <c r="G235" s="96">
        <f>$G$232</f>
        <v>0.1095</v>
      </c>
      <c r="H235" s="96">
        <f>$H$232</f>
        <v>0.51517972406888612</v>
      </c>
      <c r="I235" s="108">
        <f t="shared" si="57"/>
        <v>159116.95868813875</v>
      </c>
      <c r="K235" s="77">
        <v>2820613.55</v>
      </c>
      <c r="L235" s="96">
        <f t="shared" si="58"/>
        <v>0.1095</v>
      </c>
      <c r="M235" s="96">
        <f t="shared" si="58"/>
        <v>0.51517972406888612</v>
      </c>
      <c r="N235" s="108">
        <f t="shared" si="59"/>
        <v>159116.95868813875</v>
      </c>
      <c r="P235" s="114"/>
      <c r="S235" s="91"/>
    </row>
    <row r="236" spans="1:19">
      <c r="A236" s="30">
        <f t="shared" si="52"/>
        <v>222</v>
      </c>
      <c r="B236" s="93">
        <v>39010</v>
      </c>
      <c r="C236" s="29" t="s">
        <v>217</v>
      </c>
      <c r="D236" s="77">
        <v>12305840</v>
      </c>
      <c r="E236" s="108">
        <v>0</v>
      </c>
      <c r="F236" s="28">
        <f>D236+E236</f>
        <v>12305840</v>
      </c>
      <c r="G236" s="96">
        <v>1</v>
      </c>
      <c r="H236" s="96">
        <f>$H$233</f>
        <v>2.3186160000000001E-2</v>
      </c>
      <c r="I236" s="108">
        <f>F236*G236*H236</f>
        <v>285325.17517440004</v>
      </c>
      <c r="K236" s="77">
        <v>12305840</v>
      </c>
      <c r="L236" s="96">
        <f>G236</f>
        <v>1</v>
      </c>
      <c r="M236" s="96">
        <f>H236</f>
        <v>2.3186160000000001E-2</v>
      </c>
      <c r="N236" s="108">
        <f>K236*L236*M236</f>
        <v>285325.17517440004</v>
      </c>
      <c r="P236" s="114"/>
      <c r="S236" s="91"/>
    </row>
    <row r="237" spans="1:19">
      <c r="A237" s="30">
        <f t="shared" si="52"/>
        <v>223</v>
      </c>
      <c r="B237" s="93">
        <v>39100</v>
      </c>
      <c r="C237" s="29" t="s">
        <v>158</v>
      </c>
      <c r="D237" s="77">
        <v>2601911.9417261141</v>
      </c>
      <c r="E237" s="108">
        <v>0</v>
      </c>
      <c r="F237" s="28">
        <f t="shared" si="56"/>
        <v>2601911.9417261141</v>
      </c>
      <c r="G237" s="96">
        <f>$G$232</f>
        <v>0.1095</v>
      </c>
      <c r="H237" s="96">
        <f>$H$232</f>
        <v>0.51517972406888612</v>
      </c>
      <c r="I237" s="108">
        <f t="shared" ref="I237:I260" si="60">F237*G237*H237</f>
        <v>146779.52424280491</v>
      </c>
      <c r="K237" s="77">
        <v>2530129.2800050252</v>
      </c>
      <c r="L237" s="96">
        <f t="shared" si="58"/>
        <v>0.1095</v>
      </c>
      <c r="M237" s="96">
        <f t="shared" si="58"/>
        <v>0.51517972406888612</v>
      </c>
      <c r="N237" s="108">
        <f t="shared" si="59"/>
        <v>142730.10782431002</v>
      </c>
      <c r="P237" s="114"/>
      <c r="S237" s="91"/>
    </row>
    <row r="238" spans="1:19">
      <c r="A238" s="30">
        <f t="shared" si="52"/>
        <v>224</v>
      </c>
      <c r="B238" s="93">
        <v>39101</v>
      </c>
      <c r="C238" s="29" t="s">
        <v>184</v>
      </c>
      <c r="D238" s="77">
        <v>0</v>
      </c>
      <c r="E238" s="108">
        <v>0</v>
      </c>
      <c r="F238" s="28">
        <f t="shared" si="56"/>
        <v>0</v>
      </c>
      <c r="G238" s="96">
        <v>0.1095</v>
      </c>
      <c r="H238" s="96">
        <v>0.51517972406888612</v>
      </c>
      <c r="I238" s="108">
        <f t="shared" si="60"/>
        <v>0</v>
      </c>
      <c r="K238" s="77">
        <v>0</v>
      </c>
      <c r="L238" s="96">
        <v>0.1095</v>
      </c>
      <c r="M238" s="96">
        <v>0.51517972406888612</v>
      </c>
      <c r="N238" s="108">
        <f t="shared" si="59"/>
        <v>0</v>
      </c>
      <c r="P238" s="114"/>
      <c r="S238" s="91"/>
    </row>
    <row r="239" spans="1:19">
      <c r="A239" s="30">
        <f t="shared" si="52"/>
        <v>225</v>
      </c>
      <c r="B239" s="93">
        <v>39102</v>
      </c>
      <c r="C239" s="29" t="s">
        <v>218</v>
      </c>
      <c r="D239" s="77">
        <v>0</v>
      </c>
      <c r="E239" s="108">
        <v>0</v>
      </c>
      <c r="F239" s="28">
        <f t="shared" si="56"/>
        <v>0</v>
      </c>
      <c r="G239" s="96">
        <v>0.1095</v>
      </c>
      <c r="H239" s="96">
        <v>0.51517972406888612</v>
      </c>
      <c r="I239" s="108">
        <f t="shared" si="60"/>
        <v>0</v>
      </c>
      <c r="K239" s="77">
        <v>0</v>
      </c>
      <c r="L239" s="96">
        <v>0.1095</v>
      </c>
      <c r="M239" s="96">
        <v>0.51517972406888612</v>
      </c>
      <c r="N239" s="108">
        <f t="shared" si="59"/>
        <v>0</v>
      </c>
      <c r="P239" s="114"/>
      <c r="S239" s="91"/>
    </row>
    <row r="240" spans="1:19">
      <c r="A240" s="30">
        <f t="shared" si="52"/>
        <v>226</v>
      </c>
      <c r="B240" s="93">
        <v>39103</v>
      </c>
      <c r="C240" s="29" t="s">
        <v>219</v>
      </c>
      <c r="D240" s="77">
        <v>0</v>
      </c>
      <c r="E240" s="108">
        <v>0</v>
      </c>
      <c r="F240" s="28">
        <f t="shared" si="56"/>
        <v>0</v>
      </c>
      <c r="G240" s="96">
        <f>$G$232</f>
        <v>0.1095</v>
      </c>
      <c r="H240" s="96">
        <f>$H$232</f>
        <v>0.51517972406888612</v>
      </c>
      <c r="I240" s="108">
        <f t="shared" si="60"/>
        <v>0</v>
      </c>
      <c r="K240" s="77">
        <v>0</v>
      </c>
      <c r="L240" s="96">
        <f t="shared" ref="L240:M244" si="61">G240</f>
        <v>0.1095</v>
      </c>
      <c r="M240" s="96">
        <f t="shared" si="61"/>
        <v>0.51517972406888612</v>
      </c>
      <c r="N240" s="108">
        <f t="shared" si="59"/>
        <v>0</v>
      </c>
      <c r="P240" s="114"/>
      <c r="S240" s="91"/>
    </row>
    <row r="241" spans="1:19">
      <c r="A241" s="30">
        <f t="shared" si="52"/>
        <v>227</v>
      </c>
      <c r="B241" s="93">
        <v>39110</v>
      </c>
      <c r="C241" s="29" t="s">
        <v>220</v>
      </c>
      <c r="D241" s="77">
        <v>579053.49027770583</v>
      </c>
      <c r="E241" s="108">
        <v>0</v>
      </c>
      <c r="F241" s="28">
        <f t="shared" si="56"/>
        <v>579053.49027770583</v>
      </c>
      <c r="G241" s="96">
        <v>1</v>
      </c>
      <c r="H241" s="96">
        <v>2.3186160000000001E-2</v>
      </c>
      <c r="I241" s="108">
        <f t="shared" si="60"/>
        <v>13426.026874137333</v>
      </c>
      <c r="K241" s="77">
        <v>515906.87122588517</v>
      </c>
      <c r="L241" s="96">
        <f t="shared" si="61"/>
        <v>1</v>
      </c>
      <c r="M241" s="96">
        <f t="shared" si="61"/>
        <v>2.3186160000000001E-2</v>
      </c>
      <c r="N241" s="108">
        <f t="shared" si="59"/>
        <v>11961.899261342771</v>
      </c>
      <c r="P241" s="114"/>
      <c r="S241" s="91"/>
    </row>
    <row r="242" spans="1:19">
      <c r="A242" s="30">
        <f t="shared" si="52"/>
        <v>228</v>
      </c>
      <c r="B242" s="93">
        <v>39210</v>
      </c>
      <c r="C242" s="29" t="s">
        <v>221</v>
      </c>
      <c r="D242" s="77">
        <v>96290.22</v>
      </c>
      <c r="E242" s="108">
        <v>0</v>
      </c>
      <c r="F242" s="28">
        <f t="shared" si="56"/>
        <v>96290.22</v>
      </c>
      <c r="G242" s="96">
        <v>1</v>
      </c>
      <c r="H242" s="96">
        <v>2.3186160000000001E-2</v>
      </c>
      <c r="I242" s="108">
        <f t="shared" si="60"/>
        <v>2232.6004473552002</v>
      </c>
      <c r="K242" s="77">
        <v>96290.219999999987</v>
      </c>
      <c r="L242" s="96">
        <f t="shared" si="61"/>
        <v>1</v>
      </c>
      <c r="M242" s="96">
        <f t="shared" si="61"/>
        <v>2.3186160000000001E-2</v>
      </c>
      <c r="N242" s="108">
        <f t="shared" si="59"/>
        <v>2232.6004473551998</v>
      </c>
      <c r="P242" s="114"/>
      <c r="S242" s="91"/>
    </row>
    <row r="243" spans="1:19">
      <c r="A243" s="30">
        <f t="shared" si="52"/>
        <v>229</v>
      </c>
      <c r="B243" s="93">
        <v>39410</v>
      </c>
      <c r="C243" s="29" t="s">
        <v>222</v>
      </c>
      <c r="D243" s="77">
        <v>703898.09978681128</v>
      </c>
      <c r="E243" s="108">
        <v>0</v>
      </c>
      <c r="F243" s="28">
        <f t="shared" si="56"/>
        <v>703898.09978681128</v>
      </c>
      <c r="G243" s="96">
        <v>1</v>
      </c>
      <c r="H243" s="96">
        <v>2.3186160000000001E-2</v>
      </c>
      <c r="I243" s="108">
        <f t="shared" si="60"/>
        <v>16320.693965352973</v>
      </c>
      <c r="K243" s="77">
        <v>607804.29194008734</v>
      </c>
      <c r="L243" s="96">
        <f t="shared" si="61"/>
        <v>1</v>
      </c>
      <c r="M243" s="96">
        <f t="shared" si="61"/>
        <v>2.3186160000000001E-2</v>
      </c>
      <c r="N243" s="108">
        <f t="shared" si="59"/>
        <v>14092.647561609576</v>
      </c>
      <c r="P243" s="114"/>
      <c r="S243" s="91"/>
    </row>
    <row r="244" spans="1:19">
      <c r="A244" s="30">
        <f t="shared" si="52"/>
        <v>230</v>
      </c>
      <c r="B244" s="93">
        <v>39510</v>
      </c>
      <c r="C244" s="29" t="s">
        <v>223</v>
      </c>
      <c r="D244" s="77">
        <v>23632.07</v>
      </c>
      <c r="E244" s="108">
        <v>0</v>
      </c>
      <c r="F244" s="28">
        <f t="shared" si="56"/>
        <v>23632.07</v>
      </c>
      <c r="G244" s="96">
        <v>1</v>
      </c>
      <c r="H244" s="96">
        <v>2.3186160000000001E-2</v>
      </c>
      <c r="I244" s="108">
        <f t="shared" si="60"/>
        <v>547.93695615119998</v>
      </c>
      <c r="K244" s="77">
        <v>23632.070000000003</v>
      </c>
      <c r="L244" s="96">
        <f t="shared" si="61"/>
        <v>1</v>
      </c>
      <c r="M244" s="96">
        <f t="shared" si="61"/>
        <v>2.3186160000000001E-2</v>
      </c>
      <c r="N244" s="108">
        <f t="shared" si="59"/>
        <v>547.93695615120009</v>
      </c>
      <c r="P244" s="114"/>
      <c r="S244" s="91"/>
    </row>
    <row r="245" spans="1:19">
      <c r="A245" s="30">
        <f t="shared" si="52"/>
        <v>231</v>
      </c>
      <c r="B245" s="93">
        <v>39700</v>
      </c>
      <c r="C245" s="29" t="s">
        <v>166</v>
      </c>
      <c r="D245" s="77">
        <v>1913117.11</v>
      </c>
      <c r="E245" s="108">
        <v>0</v>
      </c>
      <c r="F245" s="28">
        <f t="shared" si="56"/>
        <v>1913117.11</v>
      </c>
      <c r="G245" s="96">
        <f>$G$232</f>
        <v>0.1095</v>
      </c>
      <c r="H245" s="96">
        <f>$H$232</f>
        <v>0.51517972406888612</v>
      </c>
      <c r="I245" s="108">
        <f t="shared" si="60"/>
        <v>107923.10636011852</v>
      </c>
      <c r="K245" s="77">
        <v>1913117.1099999996</v>
      </c>
      <c r="L245" s="96">
        <f t="shared" si="58"/>
        <v>0.1095</v>
      </c>
      <c r="M245" s="96">
        <f t="shared" si="58"/>
        <v>0.51517972406888612</v>
      </c>
      <c r="N245" s="108">
        <f t="shared" si="59"/>
        <v>107923.10636011849</v>
      </c>
      <c r="P245" s="114"/>
      <c r="S245" s="91"/>
    </row>
    <row r="246" spans="1:19">
      <c r="A246" s="30">
        <f t="shared" si="52"/>
        <v>232</v>
      </c>
      <c r="B246" s="93">
        <v>39710</v>
      </c>
      <c r="C246" s="29" t="s">
        <v>224</v>
      </c>
      <c r="D246" s="77">
        <v>291500.62</v>
      </c>
      <c r="E246" s="108">
        <v>0</v>
      </c>
      <c r="F246" s="28">
        <f t="shared" si="56"/>
        <v>291500.62</v>
      </c>
      <c r="G246" s="96">
        <v>1</v>
      </c>
      <c r="H246" s="96">
        <f>$H$233</f>
        <v>2.3186160000000001E-2</v>
      </c>
      <c r="I246" s="108">
        <f t="shared" si="60"/>
        <v>6758.7800154192</v>
      </c>
      <c r="K246" s="77">
        <v>291500.62000000005</v>
      </c>
      <c r="L246" s="96">
        <f>G246</f>
        <v>1</v>
      </c>
      <c r="M246" s="96">
        <f>H246</f>
        <v>2.3186160000000001E-2</v>
      </c>
      <c r="N246" s="108">
        <f t="shared" si="59"/>
        <v>6758.7800154192018</v>
      </c>
      <c r="P246" s="114"/>
      <c r="S246" s="91"/>
    </row>
    <row r="247" spans="1:19">
      <c r="A247" s="30">
        <f t="shared" si="52"/>
        <v>233</v>
      </c>
      <c r="B247" s="93">
        <v>39800</v>
      </c>
      <c r="C247" s="29" t="s">
        <v>169</v>
      </c>
      <c r="D247" s="77">
        <v>70015.66</v>
      </c>
      <c r="E247" s="108">
        <v>0</v>
      </c>
      <c r="F247" s="28">
        <f t="shared" si="56"/>
        <v>70015.66</v>
      </c>
      <c r="G247" s="96">
        <f t="shared" ref="G247:G255" si="62">$G$232</f>
        <v>0.1095</v>
      </c>
      <c r="H247" s="96">
        <f t="shared" ref="H247:H255" si="63">$H$232</f>
        <v>0.51517972406888612</v>
      </c>
      <c r="I247" s="108">
        <f t="shared" si="60"/>
        <v>3949.7359997234539</v>
      </c>
      <c r="K247" s="77">
        <v>70015.660000000018</v>
      </c>
      <c r="L247" s="96">
        <f t="shared" si="58"/>
        <v>0.1095</v>
      </c>
      <c r="M247" s="96">
        <f t="shared" si="58"/>
        <v>0.51517972406888612</v>
      </c>
      <c r="N247" s="108">
        <f t="shared" si="59"/>
        <v>3949.7359997234548</v>
      </c>
      <c r="P247" s="114"/>
      <c r="S247" s="91"/>
    </row>
    <row r="248" spans="1:19">
      <c r="A248" s="30">
        <f t="shared" si="52"/>
        <v>234</v>
      </c>
      <c r="B248" s="93">
        <v>39810</v>
      </c>
      <c r="C248" s="29" t="s">
        <v>225</v>
      </c>
      <c r="D248" s="77">
        <v>509282.85</v>
      </c>
      <c r="E248" s="108">
        <v>0</v>
      </c>
      <c r="F248" s="28">
        <f t="shared" si="56"/>
        <v>509282.85</v>
      </c>
      <c r="G248" s="96">
        <v>1</v>
      </c>
      <c r="H248" s="96">
        <v>2.3186160000000001E-2</v>
      </c>
      <c r="I248" s="108">
        <f t="shared" si="60"/>
        <v>11808.313645356</v>
      </c>
      <c r="K248" s="77">
        <v>509282.84999999992</v>
      </c>
      <c r="L248" s="96">
        <f t="shared" si="58"/>
        <v>1</v>
      </c>
      <c r="M248" s="96">
        <f t="shared" si="58"/>
        <v>2.3186160000000001E-2</v>
      </c>
      <c r="N248" s="108">
        <f t="shared" si="59"/>
        <v>11808.313645355998</v>
      </c>
      <c r="P248" s="114"/>
      <c r="S248" s="91"/>
    </row>
    <row r="249" spans="1:19">
      <c r="A249" s="30">
        <f t="shared" si="52"/>
        <v>235</v>
      </c>
      <c r="B249" s="93">
        <v>39900</v>
      </c>
      <c r="C249" s="29" t="s">
        <v>187</v>
      </c>
      <c r="D249" s="77">
        <v>629166.46</v>
      </c>
      <c r="E249" s="108">
        <v>0</v>
      </c>
      <c r="F249" s="28">
        <f t="shared" si="56"/>
        <v>629166.46</v>
      </c>
      <c r="G249" s="96">
        <f t="shared" si="62"/>
        <v>0.1095</v>
      </c>
      <c r="H249" s="96">
        <f t="shared" si="63"/>
        <v>0.51517972406888612</v>
      </c>
      <c r="I249" s="108">
        <f t="shared" si="60"/>
        <v>35492.651456553664</v>
      </c>
      <c r="K249" s="77">
        <v>629166.46</v>
      </c>
      <c r="L249" s="96">
        <f t="shared" si="58"/>
        <v>0.1095</v>
      </c>
      <c r="M249" s="96">
        <f t="shared" si="58"/>
        <v>0.51517972406888612</v>
      </c>
      <c r="N249" s="108">
        <f t="shared" si="59"/>
        <v>35492.651456553664</v>
      </c>
      <c r="P249" s="114"/>
      <c r="S249" s="91"/>
    </row>
    <row r="250" spans="1:19">
      <c r="A250" s="30">
        <f t="shared" si="52"/>
        <v>236</v>
      </c>
      <c r="B250" s="93">
        <v>39901</v>
      </c>
      <c r="C250" s="29" t="s">
        <v>188</v>
      </c>
      <c r="D250" s="77">
        <v>10343248.640000001</v>
      </c>
      <c r="E250" s="108">
        <v>0</v>
      </c>
      <c r="F250" s="28">
        <f t="shared" si="56"/>
        <v>10343248.640000001</v>
      </c>
      <c r="G250" s="96">
        <f t="shared" si="62"/>
        <v>0.1095</v>
      </c>
      <c r="H250" s="96">
        <f t="shared" si="63"/>
        <v>0.51517972406888612</v>
      </c>
      <c r="I250" s="108">
        <f t="shared" si="60"/>
        <v>583485.20184625348</v>
      </c>
      <c r="K250" s="77">
        <v>10343248.639999999</v>
      </c>
      <c r="L250" s="96">
        <f t="shared" si="58"/>
        <v>0.1095</v>
      </c>
      <c r="M250" s="96">
        <f t="shared" si="58"/>
        <v>0.51517972406888612</v>
      </c>
      <c r="N250" s="108">
        <f t="shared" si="59"/>
        <v>583485.20184625336</v>
      </c>
      <c r="P250" s="114"/>
      <c r="S250" s="91"/>
    </row>
    <row r="251" spans="1:19">
      <c r="A251" s="30">
        <f t="shared" si="52"/>
        <v>237</v>
      </c>
      <c r="B251" s="93">
        <v>39902</v>
      </c>
      <c r="C251" s="29" t="s">
        <v>189</v>
      </c>
      <c r="D251" s="77">
        <v>2023936.45</v>
      </c>
      <c r="E251" s="108">
        <v>0</v>
      </c>
      <c r="F251" s="28">
        <f t="shared" si="56"/>
        <v>2023936.45</v>
      </c>
      <c r="G251" s="96">
        <f t="shared" si="62"/>
        <v>0.1095</v>
      </c>
      <c r="H251" s="96">
        <f t="shared" si="63"/>
        <v>0.51517972406888612</v>
      </c>
      <c r="I251" s="108">
        <f t="shared" si="60"/>
        <v>114174.66689191372</v>
      </c>
      <c r="K251" s="77">
        <v>2023936.4499999995</v>
      </c>
      <c r="L251" s="96">
        <f t="shared" si="58"/>
        <v>0.1095</v>
      </c>
      <c r="M251" s="96">
        <f t="shared" si="58"/>
        <v>0.51517972406888612</v>
      </c>
      <c r="N251" s="108">
        <f t="shared" si="59"/>
        <v>114174.66689191369</v>
      </c>
      <c r="P251" s="114"/>
      <c r="S251" s="91"/>
    </row>
    <row r="252" spans="1:19">
      <c r="A252" s="30">
        <f t="shared" si="52"/>
        <v>238</v>
      </c>
      <c r="B252" s="93">
        <v>39903</v>
      </c>
      <c r="C252" s="29" t="s">
        <v>172</v>
      </c>
      <c r="D252" s="77">
        <v>629225.62</v>
      </c>
      <c r="E252" s="108">
        <v>0</v>
      </c>
      <c r="F252" s="28">
        <f t="shared" si="56"/>
        <v>629225.62</v>
      </c>
      <c r="G252" s="96">
        <f t="shared" si="62"/>
        <v>0.1095</v>
      </c>
      <c r="H252" s="96">
        <f t="shared" si="63"/>
        <v>0.51517972406888612</v>
      </c>
      <c r="I252" s="108">
        <f t="shared" si="60"/>
        <v>35495.988801109779</v>
      </c>
      <c r="K252" s="77">
        <v>629225.62</v>
      </c>
      <c r="L252" s="96">
        <f t="shared" si="58"/>
        <v>0.1095</v>
      </c>
      <c r="M252" s="96">
        <f t="shared" si="58"/>
        <v>0.51517972406888612</v>
      </c>
      <c r="N252" s="108">
        <f t="shared" si="59"/>
        <v>35495.988801109779</v>
      </c>
      <c r="P252" s="114"/>
      <c r="S252" s="91"/>
    </row>
    <row r="253" spans="1:19">
      <c r="A253" s="30">
        <f t="shared" si="52"/>
        <v>239</v>
      </c>
      <c r="B253" s="93">
        <v>39906</v>
      </c>
      <c r="C253" s="29" t="s">
        <v>173</v>
      </c>
      <c r="D253" s="77">
        <v>1068704.8199061288</v>
      </c>
      <c r="E253" s="108">
        <v>0</v>
      </c>
      <c r="F253" s="28">
        <f t="shared" si="56"/>
        <v>1068704.8199061288</v>
      </c>
      <c r="G253" s="96">
        <f t="shared" si="62"/>
        <v>0.1095</v>
      </c>
      <c r="H253" s="96">
        <f t="shared" si="63"/>
        <v>0.51517972406888612</v>
      </c>
      <c r="I253" s="108">
        <f t="shared" si="60"/>
        <v>60287.968438220931</v>
      </c>
      <c r="K253" s="77">
        <v>1046767.6452688724</v>
      </c>
      <c r="L253" s="96">
        <f t="shared" si="58"/>
        <v>0.1095</v>
      </c>
      <c r="M253" s="96">
        <f t="shared" si="58"/>
        <v>0.51517972406888612</v>
      </c>
      <c r="N253" s="108">
        <f t="shared" si="59"/>
        <v>59050.444598597154</v>
      </c>
      <c r="P253" s="114"/>
      <c r="S253" s="91"/>
    </row>
    <row r="254" spans="1:19">
      <c r="A254" s="30">
        <f t="shared" si="52"/>
        <v>240</v>
      </c>
      <c r="B254" s="93">
        <v>39907</v>
      </c>
      <c r="C254" s="29" t="s">
        <v>174</v>
      </c>
      <c r="D254" s="77">
        <v>190246.97</v>
      </c>
      <c r="E254" s="108">
        <v>0</v>
      </c>
      <c r="F254" s="28">
        <f t="shared" si="56"/>
        <v>190246.97</v>
      </c>
      <c r="G254" s="96">
        <f t="shared" si="62"/>
        <v>0.1095</v>
      </c>
      <c r="H254" s="96">
        <f t="shared" si="63"/>
        <v>0.51517972406888612</v>
      </c>
      <c r="I254" s="108">
        <f t="shared" si="60"/>
        <v>10732.246275294812</v>
      </c>
      <c r="K254" s="77">
        <v>190246.97000000003</v>
      </c>
      <c r="L254" s="96">
        <f t="shared" si="58"/>
        <v>0.1095</v>
      </c>
      <c r="M254" s="96">
        <f t="shared" si="58"/>
        <v>0.51517972406888612</v>
      </c>
      <c r="N254" s="108">
        <f t="shared" si="59"/>
        <v>10732.246275294814</v>
      </c>
      <c r="P254" s="114"/>
      <c r="S254" s="91"/>
    </row>
    <row r="255" spans="1:19">
      <c r="A255" s="30">
        <f t="shared" si="52"/>
        <v>241</v>
      </c>
      <c r="B255" s="93">
        <v>39908</v>
      </c>
      <c r="C255" s="29" t="s">
        <v>175</v>
      </c>
      <c r="D255" s="77">
        <v>94401846.64870961</v>
      </c>
      <c r="E255" s="108">
        <v>0</v>
      </c>
      <c r="F255" s="28">
        <f t="shared" si="56"/>
        <v>94401846.64870961</v>
      </c>
      <c r="G255" s="96">
        <f t="shared" si="62"/>
        <v>0.1095</v>
      </c>
      <c r="H255" s="96">
        <f t="shared" si="63"/>
        <v>0.51517972406888612</v>
      </c>
      <c r="I255" s="108">
        <f t="shared" si="60"/>
        <v>5325413.9452342689</v>
      </c>
      <c r="K255" s="77">
        <v>93042822.981155649</v>
      </c>
      <c r="L255" s="96">
        <f t="shared" si="58"/>
        <v>0.1095</v>
      </c>
      <c r="M255" s="96">
        <f t="shared" si="58"/>
        <v>0.51517972406888612</v>
      </c>
      <c r="N255" s="108">
        <f t="shared" si="59"/>
        <v>5248748.4577674065</v>
      </c>
      <c r="P255" s="114"/>
      <c r="S255" s="91"/>
    </row>
    <row r="256" spans="1:19">
      <c r="A256" s="30">
        <f t="shared" si="52"/>
        <v>242</v>
      </c>
      <c r="B256" s="93">
        <v>39910</v>
      </c>
      <c r="C256" s="29" t="s">
        <v>226</v>
      </c>
      <c r="D256" s="77">
        <v>339657.73</v>
      </c>
      <c r="E256" s="108">
        <v>0</v>
      </c>
      <c r="F256" s="28">
        <f t="shared" si="56"/>
        <v>339657.73</v>
      </c>
      <c r="G256" s="96">
        <v>1</v>
      </c>
      <c r="H256" s="96">
        <f>$H$233</f>
        <v>2.3186160000000001E-2</v>
      </c>
      <c r="I256" s="108">
        <f t="shared" si="60"/>
        <v>7875.3584730167995</v>
      </c>
      <c r="K256" s="77">
        <v>339657.73000000004</v>
      </c>
      <c r="L256" s="96">
        <f t="shared" ref="L256:M259" si="64">G256</f>
        <v>1</v>
      </c>
      <c r="M256" s="96">
        <f t="shared" si="64"/>
        <v>2.3186160000000001E-2</v>
      </c>
      <c r="N256" s="108">
        <f t="shared" si="59"/>
        <v>7875.3584730168013</v>
      </c>
      <c r="P256" s="114"/>
      <c r="S256" s="91"/>
    </row>
    <row r="257" spans="1:19">
      <c r="A257" s="30">
        <f t="shared" si="52"/>
        <v>243</v>
      </c>
      <c r="B257" s="93">
        <v>39916</v>
      </c>
      <c r="C257" s="41" t="s">
        <v>227</v>
      </c>
      <c r="D257" s="77">
        <v>539316.63959358225</v>
      </c>
      <c r="E257" s="108">
        <v>0</v>
      </c>
      <c r="F257" s="28">
        <f t="shared" si="56"/>
        <v>539316.63959358225</v>
      </c>
      <c r="G257" s="96">
        <v>1</v>
      </c>
      <c r="H257" s="96">
        <f>$H$233</f>
        <v>2.3186160000000001E-2</v>
      </c>
      <c r="I257" s="108">
        <f t="shared" si="60"/>
        <v>12504.681896279133</v>
      </c>
      <c r="K257" s="77">
        <v>449494.70809674636</v>
      </c>
      <c r="L257" s="96">
        <f t="shared" si="64"/>
        <v>1</v>
      </c>
      <c r="M257" s="96">
        <f t="shared" si="64"/>
        <v>2.3186160000000001E-2</v>
      </c>
      <c r="N257" s="108">
        <f t="shared" si="59"/>
        <v>10422.056221084456</v>
      </c>
      <c r="P257" s="114"/>
      <c r="S257" s="91"/>
    </row>
    <row r="258" spans="1:19">
      <c r="A258" s="30">
        <f t="shared" si="52"/>
        <v>244</v>
      </c>
      <c r="B258" s="93">
        <v>39917</v>
      </c>
      <c r="C258" s="41" t="s">
        <v>228</v>
      </c>
      <c r="D258" s="77">
        <v>103891.78</v>
      </c>
      <c r="E258" s="108">
        <v>0</v>
      </c>
      <c r="F258" s="28">
        <f t="shared" si="56"/>
        <v>103891.78</v>
      </c>
      <c r="G258" s="96">
        <v>1</v>
      </c>
      <c r="H258" s="96">
        <f>$H$233</f>
        <v>2.3186160000000001E-2</v>
      </c>
      <c r="I258" s="108">
        <f t="shared" si="60"/>
        <v>2408.8514337648003</v>
      </c>
      <c r="K258" s="77">
        <v>103891.78000000001</v>
      </c>
      <c r="L258" s="96">
        <f t="shared" si="64"/>
        <v>1</v>
      </c>
      <c r="M258" s="96">
        <f t="shared" si="64"/>
        <v>2.3186160000000001E-2</v>
      </c>
      <c r="N258" s="108">
        <f t="shared" si="59"/>
        <v>2408.8514337648003</v>
      </c>
      <c r="P258" s="114"/>
      <c r="S258" s="91"/>
    </row>
    <row r="259" spans="1:19">
      <c r="A259" s="30">
        <f t="shared" si="52"/>
        <v>245</v>
      </c>
      <c r="B259" s="93">
        <v>39918</v>
      </c>
      <c r="C259" s="41" t="s">
        <v>229</v>
      </c>
      <c r="D259" s="77">
        <v>20560.16</v>
      </c>
      <c r="E259" s="108">
        <v>0</v>
      </c>
      <c r="F259" s="28">
        <f t="shared" si="56"/>
        <v>20560.16</v>
      </c>
      <c r="G259" s="96">
        <v>1</v>
      </c>
      <c r="H259" s="96">
        <v>2.3186160000000001E-2</v>
      </c>
      <c r="I259" s="108">
        <f t="shared" si="60"/>
        <v>476.71115938560001</v>
      </c>
      <c r="K259" s="77">
        <v>20560.16</v>
      </c>
      <c r="L259" s="96">
        <f t="shared" si="64"/>
        <v>1</v>
      </c>
      <c r="M259" s="96">
        <f t="shared" si="64"/>
        <v>2.3186160000000001E-2</v>
      </c>
      <c r="N259" s="108">
        <f t="shared" si="59"/>
        <v>476.71115938560001</v>
      </c>
      <c r="P259" s="114"/>
      <c r="S259" s="91"/>
    </row>
    <row r="260" spans="1:19">
      <c r="A260" s="30">
        <f t="shared" si="52"/>
        <v>246</v>
      </c>
      <c r="B260" s="93">
        <v>39924</v>
      </c>
      <c r="C260" s="41" t="s">
        <v>230</v>
      </c>
      <c r="D260" s="77">
        <v>0</v>
      </c>
      <c r="E260" s="108">
        <v>0</v>
      </c>
      <c r="F260" s="28">
        <f t="shared" si="56"/>
        <v>0</v>
      </c>
      <c r="G260" s="96">
        <v>0.1095</v>
      </c>
      <c r="H260" s="96">
        <v>0.51517972406888612</v>
      </c>
      <c r="I260" s="108">
        <f t="shared" si="60"/>
        <v>0</v>
      </c>
      <c r="K260" s="77">
        <v>0</v>
      </c>
      <c r="L260" s="96">
        <v>0.1095</v>
      </c>
      <c r="M260" s="96">
        <v>0.51517972406888612</v>
      </c>
      <c r="N260" s="108">
        <f t="shared" si="59"/>
        <v>0</v>
      </c>
      <c r="P260" s="114"/>
      <c r="S260" s="91"/>
    </row>
    <row r="261" spans="1:19">
      <c r="A261" s="30">
        <f t="shared" si="52"/>
        <v>247</v>
      </c>
      <c r="B261" s="4"/>
      <c r="C261" s="29"/>
      <c r="D261" s="84"/>
      <c r="E261" s="84"/>
      <c r="F261" s="84"/>
      <c r="I261" s="84"/>
      <c r="K261" s="84"/>
      <c r="N261" s="84"/>
    </row>
    <row r="262" spans="1:19" ht="15.75" thickBot="1">
      <c r="A262" s="30">
        <f t="shared" si="52"/>
        <v>248</v>
      </c>
      <c r="B262" s="4"/>
      <c r="C262" s="29" t="s">
        <v>231</v>
      </c>
      <c r="D262" s="97">
        <f>SUM(D232:D260)</f>
        <v>149634642.91999993</v>
      </c>
      <c r="E262" s="97">
        <f>SUM(E232:E260)</f>
        <v>0</v>
      </c>
      <c r="F262" s="97">
        <f>SUM(F232:F260)</f>
        <v>149634642.91999993</v>
      </c>
      <c r="G262" s="51"/>
      <c r="H262" s="51"/>
      <c r="I262" s="97">
        <f>SUM(I232:I260)</f>
        <v>7863104.6803169362</v>
      </c>
      <c r="J262" s="98"/>
      <c r="K262" s="97">
        <f>SUM(K232:K260)</f>
        <v>147932837.05769226</v>
      </c>
      <c r="L262" s="51"/>
      <c r="M262" s="51"/>
      <c r="N262" s="97">
        <f>SUM(N232:N260)</f>
        <v>7775377.4529002216</v>
      </c>
    </row>
    <row r="263" spans="1:19" ht="15.75" thickTop="1">
      <c r="A263" s="30">
        <f t="shared" si="52"/>
        <v>249</v>
      </c>
      <c r="B263" s="4"/>
      <c r="C263" s="29"/>
      <c r="D263" s="112"/>
      <c r="E263" s="112"/>
      <c r="F263" s="112"/>
      <c r="I263" s="112"/>
      <c r="K263" s="112"/>
      <c r="N263" s="112"/>
    </row>
    <row r="264" spans="1:19">
      <c r="A264" s="30">
        <f t="shared" si="52"/>
        <v>250</v>
      </c>
      <c r="B264" s="4"/>
      <c r="C264" s="4" t="s">
        <v>178</v>
      </c>
      <c r="D264" s="77">
        <v>3983793.9399999995</v>
      </c>
      <c r="E264" s="112">
        <v>0</v>
      </c>
      <c r="F264" s="112">
        <f>D264+E264</f>
        <v>3983793.9399999995</v>
      </c>
      <c r="G264" s="96">
        <f>$G$232</f>
        <v>0.1095</v>
      </c>
      <c r="H264" s="96">
        <f>$H$232</f>
        <v>0.51517972406888612</v>
      </c>
      <c r="I264" s="112">
        <f>F264*G264*H264</f>
        <v>224734.49997183681</v>
      </c>
      <c r="K264" s="77">
        <v>3983793.9399999981</v>
      </c>
      <c r="L264" s="96">
        <f>G264</f>
        <v>0.1095</v>
      </c>
      <c r="M264" s="96">
        <f>H264</f>
        <v>0.51517972406888612</v>
      </c>
      <c r="N264" s="112">
        <f>K264*L264*M264</f>
        <v>224734.49997183672</v>
      </c>
    </row>
    <row r="265" spans="1:19">
      <c r="A265" s="30">
        <f t="shared" si="52"/>
        <v>251</v>
      </c>
    </row>
    <row r="266" spans="1:19" ht="15.75" thickBot="1">
      <c r="A266" s="30">
        <f t="shared" si="52"/>
        <v>252</v>
      </c>
      <c r="C266" s="29" t="s">
        <v>232</v>
      </c>
      <c r="D266" s="118">
        <f>D262+D225+D179+D117</f>
        <v>1133896943.305131</v>
      </c>
      <c r="E266" s="118">
        <f>E262+E225+E179+E117</f>
        <v>0</v>
      </c>
      <c r="F266" s="118">
        <f>F262+F225+F179+F117</f>
        <v>1133896943.305131</v>
      </c>
      <c r="I266" s="118">
        <f>I262+I225+I179+I117</f>
        <v>763121142.80906141</v>
      </c>
      <c r="K266" s="118">
        <f>K262+K225+K179+K117</f>
        <v>1084300143.3744454</v>
      </c>
      <c r="N266" s="118">
        <f>N262+N225+N179+N117</f>
        <v>724669367.01538217</v>
      </c>
      <c r="P266" s="27"/>
    </row>
    <row r="267" spans="1:19" ht="15.75" thickTop="1">
      <c r="A267" s="30">
        <f t="shared" si="52"/>
        <v>253</v>
      </c>
    </row>
    <row r="268" spans="1:19" ht="30.75" thickBot="1">
      <c r="A268" s="30">
        <f t="shared" si="52"/>
        <v>254</v>
      </c>
      <c r="C268" s="100" t="s">
        <v>233</v>
      </c>
      <c r="D268" s="118">
        <f>D264+D227+D181+D119</f>
        <v>56598085.189999983</v>
      </c>
      <c r="E268" s="101"/>
      <c r="F268" s="118">
        <f>F264+F227+F181+F119</f>
        <v>56598085.189999983</v>
      </c>
      <c r="I268" s="118">
        <f>I264+I227+I181+I119</f>
        <v>39130198.175474182</v>
      </c>
      <c r="K268" s="118">
        <f>K264+K227+K181+K119</f>
        <v>56598085.189999983</v>
      </c>
      <c r="N268" s="118">
        <f>N264+N227+N181+N119</f>
        <v>39130198.175474182</v>
      </c>
    </row>
    <row r="269" spans="1:19" ht="15.75" thickTop="1">
      <c r="A269" s="30">
        <f t="shared" si="52"/>
        <v>255</v>
      </c>
    </row>
    <row r="270" spans="1:19">
      <c r="A270" s="30">
        <f t="shared" si="52"/>
        <v>256</v>
      </c>
    </row>
    <row r="271" spans="1:19">
      <c r="A271" s="30">
        <f t="shared" si="52"/>
        <v>257</v>
      </c>
    </row>
    <row r="272" spans="1:19">
      <c r="A272" s="30">
        <f t="shared" si="52"/>
        <v>258</v>
      </c>
      <c r="C272" s="41" t="s">
        <v>234</v>
      </c>
    </row>
    <row r="273" spans="1:3">
      <c r="A273" s="30">
        <f t="shared" ref="A273" si="65">A272+1</f>
        <v>259</v>
      </c>
      <c r="C273" s="41" t="s">
        <v>235</v>
      </c>
    </row>
  </sheetData>
  <mergeCells count="4">
    <mergeCell ref="A1:N1"/>
    <mergeCell ref="A2:N2"/>
    <mergeCell ref="A3:N3"/>
    <mergeCell ref="A4:N4"/>
  </mergeCells>
  <pageMargins left="0.52" right="0.34" top="0.96" bottom="1" header="0.25" footer="0.42"/>
  <pageSetup scale="53" orientation="landscape" r:id="rId1"/>
  <headerFooter alignWithMargins="0">
    <oddHeader>&amp;RCASE NO. 2018-00281
FR 16(8)(b)
ATTACHMENT 1</oddHeader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A13" sqref="A13"/>
    </sheetView>
  </sheetViews>
  <sheetFormatPr defaultRowHeight="15"/>
  <cols>
    <col min="1" max="1" width="4.5546875" style="41" customWidth="1"/>
    <col min="2" max="2" width="9.33203125" style="41" customWidth="1"/>
    <col min="3" max="3" width="33.88671875" style="41" customWidth="1"/>
    <col min="4" max="4" width="14.6640625" style="41" customWidth="1"/>
    <col min="5" max="5" width="10.33203125" style="41" customWidth="1"/>
    <col min="6" max="6" width="14.21875" style="41" customWidth="1"/>
    <col min="7" max="7" width="12.6640625" style="44" bestFit="1" customWidth="1"/>
    <col min="8" max="8" width="13.5546875" style="44" customWidth="1"/>
    <col min="9" max="9" width="14" style="41" customWidth="1"/>
    <col min="10" max="10" width="3.21875" style="41" customWidth="1"/>
    <col min="11" max="11" width="15.77734375" style="41" customWidth="1"/>
    <col min="12" max="12" width="12.6640625" style="44" bestFit="1" customWidth="1"/>
    <col min="13" max="13" width="9.77734375" style="44" bestFit="1" customWidth="1"/>
    <col min="14" max="14" width="14.77734375" style="41" bestFit="1" customWidth="1"/>
    <col min="15" max="15" width="5" style="41" customWidth="1"/>
    <col min="16" max="17" width="12" style="41" bestFit="1" customWidth="1"/>
    <col min="18" max="16384" width="8.88671875" style="41"/>
  </cols>
  <sheetData>
    <row r="1" spans="1:17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7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7">
      <c r="A3" s="333" t="s">
        <v>237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7" ht="15.75">
      <c r="A4" s="334" t="str">
        <f>'B.1 B'!A4</f>
        <v>as of December 31, 2018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7" ht="15.75">
      <c r="A5" s="42"/>
      <c r="B5" s="42"/>
      <c r="C5" s="42"/>
      <c r="D5" s="43"/>
      <c r="E5" s="42"/>
      <c r="F5" s="42"/>
      <c r="G5" s="7"/>
      <c r="H5" s="7"/>
      <c r="I5" s="4"/>
      <c r="J5" s="4"/>
      <c r="K5" s="42"/>
      <c r="P5" s="45"/>
    </row>
    <row r="6" spans="1:17" ht="15.75">
      <c r="A6" s="29" t="str">
        <f>'B.1 B'!A6</f>
        <v>Data:__X___Base Period______Forecasted Period</v>
      </c>
      <c r="B6" s="4"/>
      <c r="C6" s="4"/>
      <c r="D6" s="4"/>
      <c r="E6" s="45"/>
      <c r="F6" s="4"/>
      <c r="G6" s="7"/>
      <c r="K6" s="4"/>
      <c r="N6" s="119" t="s">
        <v>238</v>
      </c>
    </row>
    <row r="7" spans="1:17">
      <c r="A7" s="29" t="str">
        <f>'B.1 B'!A7</f>
        <v>Type of Filing:___X____Original________Updated ________Revised</v>
      </c>
      <c r="B7" s="29"/>
      <c r="C7" s="4"/>
      <c r="D7" s="4"/>
      <c r="E7" s="4"/>
      <c r="F7" s="4"/>
      <c r="G7" s="7"/>
      <c r="I7" s="29"/>
      <c r="J7" s="29"/>
      <c r="K7" s="4"/>
      <c r="N7" s="48" t="s">
        <v>239</v>
      </c>
    </row>
    <row r="8" spans="1:17">
      <c r="A8" s="48" t="str">
        <f>'B.1 B'!A8</f>
        <v>Workpaper Reference No(s).</v>
      </c>
      <c r="B8" s="49"/>
      <c r="C8" s="49"/>
      <c r="D8" s="49"/>
      <c r="E8" s="49"/>
      <c r="F8" s="49"/>
      <c r="G8" s="50"/>
      <c r="H8" s="51"/>
      <c r="I8" s="48"/>
      <c r="J8" s="48"/>
      <c r="K8" s="49"/>
      <c r="L8" s="51"/>
      <c r="M8" s="51"/>
      <c r="N8" s="48" t="str">
        <f>'B.2 B'!N8</f>
        <v>Witness: Waller</v>
      </c>
    </row>
    <row r="9" spans="1:17">
      <c r="A9" s="53"/>
      <c r="B9" s="54"/>
      <c r="C9" s="55"/>
      <c r="D9" s="56"/>
      <c r="E9" s="54"/>
      <c r="F9" s="54"/>
      <c r="G9" s="57"/>
      <c r="H9" s="58"/>
      <c r="I9" s="59"/>
      <c r="J9" s="48"/>
      <c r="K9" s="56"/>
      <c r="L9" s="60"/>
      <c r="M9" s="60"/>
      <c r="N9" s="61"/>
    </row>
    <row r="10" spans="1:17">
      <c r="A10" s="62"/>
      <c r="B10" s="49"/>
      <c r="C10" s="63"/>
      <c r="D10" s="67"/>
      <c r="E10" s="49"/>
      <c r="F10" s="49"/>
      <c r="G10" s="50" t="s">
        <v>74</v>
      </c>
      <c r="H10" s="65" t="s">
        <v>75</v>
      </c>
      <c r="I10" s="66"/>
      <c r="J10" s="48"/>
      <c r="K10" s="67"/>
      <c r="L10" s="50" t="s">
        <v>74</v>
      </c>
      <c r="M10" s="65" t="s">
        <v>75</v>
      </c>
      <c r="N10" s="66"/>
    </row>
    <row r="11" spans="1:17" ht="15.75">
      <c r="A11" s="62" t="s">
        <v>32</v>
      </c>
      <c r="B11" s="65" t="s">
        <v>76</v>
      </c>
      <c r="C11" s="68" t="s">
        <v>77</v>
      </c>
      <c r="D11" s="120" t="s">
        <v>78</v>
      </c>
      <c r="E11" s="65"/>
      <c r="F11" s="65" t="s">
        <v>79</v>
      </c>
      <c r="G11" s="65" t="s">
        <v>80</v>
      </c>
      <c r="H11" s="65" t="s">
        <v>81</v>
      </c>
      <c r="I11" s="68" t="s">
        <v>82</v>
      </c>
      <c r="J11" s="65"/>
      <c r="K11" s="69" t="s">
        <v>83</v>
      </c>
      <c r="L11" s="65" t="s">
        <v>80</v>
      </c>
      <c r="M11" s="65" t="s">
        <v>81</v>
      </c>
      <c r="N11" s="68" t="s">
        <v>82</v>
      </c>
    </row>
    <row r="12" spans="1:17" ht="15.75">
      <c r="A12" s="70" t="s">
        <v>34</v>
      </c>
      <c r="B12" s="71" t="s">
        <v>34</v>
      </c>
      <c r="C12" s="72" t="s">
        <v>84</v>
      </c>
      <c r="D12" s="121" t="s">
        <v>85</v>
      </c>
      <c r="E12" s="71" t="s">
        <v>86</v>
      </c>
      <c r="F12" s="71" t="s">
        <v>85</v>
      </c>
      <c r="G12" s="71" t="s">
        <v>87</v>
      </c>
      <c r="H12" s="71" t="s">
        <v>87</v>
      </c>
      <c r="I12" s="72" t="s">
        <v>88</v>
      </c>
      <c r="J12" s="65"/>
      <c r="K12" s="121" t="s">
        <v>89</v>
      </c>
      <c r="L12" s="71" t="s">
        <v>87</v>
      </c>
      <c r="M12" s="71" t="s">
        <v>87</v>
      </c>
      <c r="N12" s="72" t="s">
        <v>88</v>
      </c>
      <c r="P12" s="73"/>
      <c r="Q12" s="73"/>
    </row>
    <row r="13" spans="1:17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7" ht="15.75">
      <c r="B14" s="74" t="s">
        <v>100</v>
      </c>
      <c r="J14" s="98"/>
    </row>
    <row r="15" spans="1:17">
      <c r="A15" s="30">
        <v>1</v>
      </c>
      <c r="B15" s="4"/>
      <c r="C15" s="75" t="s">
        <v>101</v>
      </c>
    </row>
    <row r="16" spans="1:17">
      <c r="A16" s="30">
        <f>A15+1</f>
        <v>2</v>
      </c>
      <c r="B16" s="122">
        <v>30100</v>
      </c>
      <c r="C16" s="29" t="s">
        <v>102</v>
      </c>
      <c r="D16" s="106">
        <v>8329.7199999999993</v>
      </c>
      <c r="E16" s="106">
        <v>0</v>
      </c>
      <c r="F16" s="106">
        <f>D16-E16</f>
        <v>8329.7199999999993</v>
      </c>
      <c r="G16" s="105">
        <v>1</v>
      </c>
      <c r="H16" s="105">
        <f>$G$16</f>
        <v>1</v>
      </c>
      <c r="I16" s="106">
        <f>F16*G16*H16</f>
        <v>8329.7199999999993</v>
      </c>
      <c r="J16" s="107"/>
      <c r="K16" s="106">
        <v>8329.7199999999993</v>
      </c>
      <c r="L16" s="105">
        <f t="shared" ref="L16:M17" si="0">$G$16</f>
        <v>1</v>
      </c>
      <c r="M16" s="105">
        <f t="shared" si="0"/>
        <v>1</v>
      </c>
      <c r="N16" s="106">
        <f>K16*L16*M16</f>
        <v>8329.7199999999993</v>
      </c>
    </row>
    <row r="17" spans="1:14">
      <c r="A17" s="30">
        <f t="shared" ref="A17:A80" si="1">A16+1</f>
        <v>3</v>
      </c>
      <c r="B17" s="122">
        <v>30200</v>
      </c>
      <c r="C17" s="29" t="s">
        <v>103</v>
      </c>
      <c r="D17" s="106">
        <v>119852.69</v>
      </c>
      <c r="E17" s="108">
        <v>0</v>
      </c>
      <c r="F17" s="108">
        <f>D17-E17</f>
        <v>119852.69</v>
      </c>
      <c r="G17" s="105">
        <f>$G$16</f>
        <v>1</v>
      </c>
      <c r="H17" s="105">
        <f>$G$16</f>
        <v>1</v>
      </c>
      <c r="I17" s="108">
        <f>F17*G17*H17</f>
        <v>119852.69</v>
      </c>
      <c r="K17" s="106">
        <v>119852.68999999996</v>
      </c>
      <c r="L17" s="105">
        <f t="shared" si="0"/>
        <v>1</v>
      </c>
      <c r="M17" s="105">
        <f t="shared" si="0"/>
        <v>1</v>
      </c>
      <c r="N17" s="108">
        <f>K17*L17*M17</f>
        <v>119852.68999999996</v>
      </c>
    </row>
    <row r="18" spans="1:14">
      <c r="A18" s="30">
        <f t="shared" si="1"/>
        <v>4</v>
      </c>
      <c r="B18" s="122"/>
      <c r="C18" s="29"/>
      <c r="D18" s="123"/>
      <c r="E18" s="123"/>
      <c r="F18" s="123"/>
      <c r="G18" s="105"/>
      <c r="H18" s="105"/>
      <c r="I18" s="123"/>
      <c r="K18" s="123"/>
      <c r="N18" s="123"/>
    </row>
    <row r="19" spans="1:14">
      <c r="A19" s="30">
        <f t="shared" si="1"/>
        <v>5</v>
      </c>
      <c r="B19" s="124"/>
      <c r="C19" s="29" t="s">
        <v>240</v>
      </c>
      <c r="D19" s="106">
        <f>SUM(D16:D18)</f>
        <v>128182.41</v>
      </c>
      <c r="E19" s="106">
        <f>SUM(E16:E18)</f>
        <v>0</v>
      </c>
      <c r="F19" s="106">
        <f>SUM(F16:F18)</f>
        <v>128182.41</v>
      </c>
      <c r="G19" s="105"/>
      <c r="H19" s="105"/>
      <c r="I19" s="106">
        <f>SUM(I16:I18)</f>
        <v>128182.41</v>
      </c>
      <c r="K19" s="106">
        <f>SUM(K16:K18)</f>
        <v>128182.40999999996</v>
      </c>
      <c r="N19" s="106">
        <f>SUM(N16:N17)</f>
        <v>128182.40999999996</v>
      </c>
    </row>
    <row r="20" spans="1:14">
      <c r="A20" s="30">
        <f t="shared" si="1"/>
        <v>6</v>
      </c>
      <c r="B20" s="124"/>
      <c r="C20" s="4"/>
      <c r="D20" s="108"/>
      <c r="E20" s="108"/>
      <c r="F20" s="108"/>
      <c r="G20" s="105"/>
      <c r="H20" s="105"/>
      <c r="I20" s="108"/>
      <c r="K20" s="108"/>
      <c r="N20" s="108"/>
    </row>
    <row r="21" spans="1:14">
      <c r="A21" s="30">
        <f t="shared" si="1"/>
        <v>7</v>
      </c>
      <c r="B21" s="124"/>
      <c r="C21" s="75" t="s">
        <v>105</v>
      </c>
      <c r="D21" s="108"/>
      <c r="E21" s="108"/>
      <c r="F21" s="108"/>
      <c r="G21" s="105"/>
      <c r="H21" s="105"/>
      <c r="I21" s="108"/>
      <c r="K21" s="108"/>
      <c r="N21" s="108"/>
    </row>
    <row r="22" spans="1:14">
      <c r="A22" s="30">
        <f t="shared" si="1"/>
        <v>8</v>
      </c>
      <c r="B22" s="122">
        <v>32540</v>
      </c>
      <c r="C22" s="29" t="s">
        <v>106</v>
      </c>
      <c r="D22" s="106">
        <v>0</v>
      </c>
      <c r="E22" s="106">
        <v>0</v>
      </c>
      <c r="F22" s="106">
        <f t="shared" ref="F22:F24" si="2">D22-E22</f>
        <v>0</v>
      </c>
      <c r="G22" s="105">
        <f t="shared" ref="G22:H24" si="3">$G$16</f>
        <v>1</v>
      </c>
      <c r="H22" s="105">
        <f t="shared" si="3"/>
        <v>1</v>
      </c>
      <c r="I22" s="106">
        <f t="shared" ref="I22:I24" si="4">F22*G22*H22</f>
        <v>0</v>
      </c>
      <c r="K22" s="106">
        <v>0</v>
      </c>
      <c r="L22" s="105">
        <f t="shared" ref="L22:M24" si="5">$G$16</f>
        <v>1</v>
      </c>
      <c r="M22" s="105">
        <f t="shared" si="5"/>
        <v>1</v>
      </c>
      <c r="N22" s="106">
        <f t="shared" ref="N22:N24" si="6">K22*L22*M22</f>
        <v>0</v>
      </c>
    </row>
    <row r="23" spans="1:14">
      <c r="A23" s="30">
        <f t="shared" si="1"/>
        <v>9</v>
      </c>
      <c r="B23" s="122">
        <v>33202</v>
      </c>
      <c r="C23" s="29" t="s">
        <v>107</v>
      </c>
      <c r="D23" s="106">
        <v>0</v>
      </c>
      <c r="E23" s="108">
        <v>0</v>
      </c>
      <c r="F23" s="108">
        <f t="shared" si="2"/>
        <v>0</v>
      </c>
      <c r="G23" s="105">
        <f t="shared" si="3"/>
        <v>1</v>
      </c>
      <c r="H23" s="105">
        <f t="shared" si="3"/>
        <v>1</v>
      </c>
      <c r="I23" s="108">
        <f t="shared" si="4"/>
        <v>0</v>
      </c>
      <c r="K23" s="106">
        <v>0</v>
      </c>
      <c r="L23" s="105">
        <f t="shared" si="5"/>
        <v>1</v>
      </c>
      <c r="M23" s="105">
        <f t="shared" si="5"/>
        <v>1</v>
      </c>
      <c r="N23" s="108">
        <f t="shared" si="6"/>
        <v>0</v>
      </c>
    </row>
    <row r="24" spans="1:14">
      <c r="A24" s="30">
        <f t="shared" si="1"/>
        <v>10</v>
      </c>
      <c r="B24" s="122">
        <v>33400</v>
      </c>
      <c r="C24" s="29" t="s">
        <v>108</v>
      </c>
      <c r="D24" s="106">
        <v>0</v>
      </c>
      <c r="E24" s="108">
        <v>0</v>
      </c>
      <c r="F24" s="108">
        <f t="shared" si="2"/>
        <v>0</v>
      </c>
      <c r="G24" s="105">
        <f t="shared" si="3"/>
        <v>1</v>
      </c>
      <c r="H24" s="105">
        <f t="shared" si="3"/>
        <v>1</v>
      </c>
      <c r="I24" s="108">
        <f t="shared" si="4"/>
        <v>0</v>
      </c>
      <c r="K24" s="106">
        <v>0</v>
      </c>
      <c r="L24" s="105">
        <f t="shared" si="5"/>
        <v>1</v>
      </c>
      <c r="M24" s="105">
        <f t="shared" si="5"/>
        <v>1</v>
      </c>
      <c r="N24" s="108">
        <f t="shared" si="6"/>
        <v>0</v>
      </c>
    </row>
    <row r="25" spans="1:14">
      <c r="A25" s="30">
        <f t="shared" si="1"/>
        <v>11</v>
      </c>
      <c r="B25" s="122"/>
      <c r="C25" s="4"/>
      <c r="D25" s="123"/>
      <c r="E25" s="108"/>
      <c r="F25" s="108"/>
      <c r="G25" s="105"/>
      <c r="H25" s="105"/>
      <c r="I25" s="108"/>
      <c r="K25" s="123"/>
      <c r="N25" s="108"/>
    </row>
    <row r="26" spans="1:14">
      <c r="A26" s="30">
        <f t="shared" si="1"/>
        <v>12</v>
      </c>
      <c r="B26" s="122"/>
      <c r="C26" s="4" t="s">
        <v>241</v>
      </c>
      <c r="D26" s="106">
        <f>SUM(D22:D25)</f>
        <v>0</v>
      </c>
      <c r="E26" s="106">
        <f>SUM(E22:E25)</f>
        <v>0</v>
      </c>
      <c r="F26" s="106">
        <f>SUM(F22:F25)</f>
        <v>0</v>
      </c>
      <c r="G26" s="105"/>
      <c r="H26" s="105"/>
      <c r="I26" s="106">
        <f>SUM(I22:I25)</f>
        <v>0</v>
      </c>
      <c r="K26" s="106">
        <f>SUM(K22:K25)</f>
        <v>0</v>
      </c>
      <c r="N26" s="106">
        <f>SUM(N22:N25)</f>
        <v>0</v>
      </c>
    </row>
    <row r="27" spans="1:14">
      <c r="A27" s="30">
        <f t="shared" si="1"/>
        <v>13</v>
      </c>
      <c r="B27" s="122"/>
      <c r="C27" s="29"/>
      <c r="D27" s="108"/>
      <c r="E27" s="108"/>
      <c r="F27" s="108"/>
      <c r="G27" s="105"/>
      <c r="H27" s="105"/>
      <c r="I27" s="108"/>
      <c r="K27" s="108"/>
      <c r="N27" s="108"/>
    </row>
    <row r="28" spans="1:14">
      <c r="A28" s="30">
        <f t="shared" si="1"/>
        <v>14</v>
      </c>
      <c r="B28" s="122"/>
      <c r="C28" s="75" t="s">
        <v>110</v>
      </c>
      <c r="D28" s="108"/>
      <c r="E28" s="108"/>
      <c r="F28" s="108"/>
      <c r="G28" s="105"/>
      <c r="H28" s="105"/>
      <c r="I28" s="108"/>
      <c r="K28" s="108"/>
      <c r="N28" s="108"/>
    </row>
    <row r="29" spans="1:14">
      <c r="A29" s="30">
        <f t="shared" si="1"/>
        <v>15</v>
      </c>
      <c r="B29" s="122">
        <v>35010</v>
      </c>
      <c r="C29" s="29" t="s">
        <v>111</v>
      </c>
      <c r="D29" s="106">
        <v>0</v>
      </c>
      <c r="E29" s="106">
        <v>0</v>
      </c>
      <c r="F29" s="106">
        <f t="shared" ref="F29:F45" si="7">D29-E29</f>
        <v>0</v>
      </c>
      <c r="G29" s="105">
        <f t="shared" ref="G29:H45" si="8">$G$16</f>
        <v>1</v>
      </c>
      <c r="H29" s="105">
        <f t="shared" si="8"/>
        <v>1</v>
      </c>
      <c r="I29" s="106">
        <f t="shared" ref="I29:I45" si="9">F29*G29*H29</f>
        <v>0</v>
      </c>
      <c r="K29" s="106">
        <v>0</v>
      </c>
      <c r="L29" s="105">
        <f t="shared" ref="L29:M45" si="10">$G$16</f>
        <v>1</v>
      </c>
      <c r="M29" s="105">
        <f t="shared" si="10"/>
        <v>1</v>
      </c>
      <c r="N29" s="106">
        <f t="shared" ref="N29:N45" si="11">K29*L29*M29</f>
        <v>0</v>
      </c>
    </row>
    <row r="30" spans="1:14">
      <c r="A30" s="30">
        <f t="shared" si="1"/>
        <v>16</v>
      </c>
      <c r="B30" s="122">
        <v>35020</v>
      </c>
      <c r="C30" s="29" t="s">
        <v>112</v>
      </c>
      <c r="D30" s="106">
        <v>4439.4119749999973</v>
      </c>
      <c r="E30" s="108">
        <v>0</v>
      </c>
      <c r="F30" s="108">
        <f t="shared" si="7"/>
        <v>4439.4119749999973</v>
      </c>
      <c r="G30" s="105">
        <f t="shared" si="8"/>
        <v>1</v>
      </c>
      <c r="H30" s="105">
        <f t="shared" si="8"/>
        <v>1</v>
      </c>
      <c r="I30" s="108">
        <f t="shared" si="9"/>
        <v>4439.4119749999973</v>
      </c>
      <c r="K30" s="106">
        <v>4433.552454807691</v>
      </c>
      <c r="L30" s="105">
        <f t="shared" si="10"/>
        <v>1</v>
      </c>
      <c r="M30" s="105">
        <f t="shared" si="10"/>
        <v>1</v>
      </c>
      <c r="N30" s="108">
        <f t="shared" si="11"/>
        <v>4433.552454807691</v>
      </c>
    </row>
    <row r="31" spans="1:14">
      <c r="A31" s="30">
        <f t="shared" si="1"/>
        <v>17</v>
      </c>
      <c r="B31" s="122">
        <v>35100</v>
      </c>
      <c r="C31" s="29" t="s">
        <v>113</v>
      </c>
      <c r="D31" s="106">
        <v>6065.0901864999996</v>
      </c>
      <c r="E31" s="108">
        <v>0</v>
      </c>
      <c r="F31" s="108">
        <f t="shared" si="7"/>
        <v>6065.0901864999996</v>
      </c>
      <c r="G31" s="105">
        <f t="shared" si="8"/>
        <v>1</v>
      </c>
      <c r="H31" s="105">
        <f t="shared" si="8"/>
        <v>1</v>
      </c>
      <c r="I31" s="108">
        <f t="shared" si="9"/>
        <v>6065.0901864999996</v>
      </c>
      <c r="K31" s="106">
        <v>5915.4954348269239</v>
      </c>
      <c r="L31" s="105">
        <f t="shared" si="10"/>
        <v>1</v>
      </c>
      <c r="M31" s="105">
        <f t="shared" si="10"/>
        <v>1</v>
      </c>
      <c r="N31" s="108">
        <f t="shared" si="11"/>
        <v>5915.4954348269239</v>
      </c>
    </row>
    <row r="32" spans="1:14">
      <c r="A32" s="30">
        <f t="shared" si="1"/>
        <v>18</v>
      </c>
      <c r="B32" s="122">
        <v>35102</v>
      </c>
      <c r="C32" s="29" t="s">
        <v>114</v>
      </c>
      <c r="D32" s="106">
        <v>112303.80618999994</v>
      </c>
      <c r="E32" s="108">
        <v>0</v>
      </c>
      <c r="F32" s="108">
        <f t="shared" si="7"/>
        <v>112303.80618999994</v>
      </c>
      <c r="G32" s="105">
        <f t="shared" si="8"/>
        <v>1</v>
      </c>
      <c r="H32" s="105">
        <f t="shared" si="8"/>
        <v>1</v>
      </c>
      <c r="I32" s="108">
        <f t="shared" si="9"/>
        <v>112303.80618999994</v>
      </c>
      <c r="K32" s="106">
        <v>111338.25089730766</v>
      </c>
      <c r="L32" s="105">
        <f t="shared" si="10"/>
        <v>1</v>
      </c>
      <c r="M32" s="105">
        <f t="shared" si="10"/>
        <v>1</v>
      </c>
      <c r="N32" s="108">
        <f t="shared" si="11"/>
        <v>111338.25089730766</v>
      </c>
    </row>
    <row r="33" spans="1:14">
      <c r="A33" s="30">
        <f t="shared" si="1"/>
        <v>19</v>
      </c>
      <c r="B33" s="122">
        <v>35103</v>
      </c>
      <c r="C33" s="29" t="s">
        <v>115</v>
      </c>
      <c r="D33" s="106">
        <v>20325.826548000008</v>
      </c>
      <c r="E33" s="108">
        <v>0</v>
      </c>
      <c r="F33" s="108">
        <f t="shared" si="7"/>
        <v>20325.826548000008</v>
      </c>
      <c r="G33" s="105">
        <f t="shared" si="8"/>
        <v>1</v>
      </c>
      <c r="H33" s="105">
        <f t="shared" si="8"/>
        <v>1</v>
      </c>
      <c r="I33" s="108">
        <f t="shared" si="9"/>
        <v>20325.826548000008</v>
      </c>
      <c r="K33" s="106">
        <v>20219.389070615387</v>
      </c>
      <c r="L33" s="105">
        <f t="shared" si="10"/>
        <v>1</v>
      </c>
      <c r="M33" s="105">
        <f t="shared" si="10"/>
        <v>1</v>
      </c>
      <c r="N33" s="108">
        <f t="shared" si="11"/>
        <v>20219.389070615387</v>
      </c>
    </row>
    <row r="34" spans="1:14">
      <c r="A34" s="30">
        <f t="shared" si="1"/>
        <v>20</v>
      </c>
      <c r="B34" s="122">
        <v>35104</v>
      </c>
      <c r="C34" s="29" t="s">
        <v>116</v>
      </c>
      <c r="D34" s="106">
        <v>98810.716444999998</v>
      </c>
      <c r="E34" s="108">
        <v>0</v>
      </c>
      <c r="F34" s="108">
        <f t="shared" si="7"/>
        <v>98810.716444999998</v>
      </c>
      <c r="G34" s="105">
        <f t="shared" si="8"/>
        <v>1</v>
      </c>
      <c r="H34" s="105">
        <f t="shared" si="8"/>
        <v>1</v>
      </c>
      <c r="I34" s="108">
        <f t="shared" si="9"/>
        <v>98810.716444999998</v>
      </c>
      <c r="K34" s="106">
        <v>97917.349812115383</v>
      </c>
      <c r="L34" s="105">
        <f t="shared" si="10"/>
        <v>1</v>
      </c>
      <c r="M34" s="105">
        <f t="shared" si="10"/>
        <v>1</v>
      </c>
      <c r="N34" s="108">
        <f t="shared" si="11"/>
        <v>97917.349812115383</v>
      </c>
    </row>
    <row r="35" spans="1:14">
      <c r="A35" s="30">
        <f t="shared" si="1"/>
        <v>21</v>
      </c>
      <c r="B35" s="122">
        <v>35200</v>
      </c>
      <c r="C35" s="29" t="s">
        <v>117</v>
      </c>
      <c r="D35" s="106">
        <v>1069976.2437614489</v>
      </c>
      <c r="E35" s="108">
        <v>0</v>
      </c>
      <c r="F35" s="108">
        <f t="shared" si="7"/>
        <v>1069976.2437614489</v>
      </c>
      <c r="G35" s="105">
        <f t="shared" si="8"/>
        <v>1</v>
      </c>
      <c r="H35" s="105">
        <f t="shared" si="8"/>
        <v>1</v>
      </c>
      <c r="I35" s="108">
        <f t="shared" si="9"/>
        <v>1069976.2437614489</v>
      </c>
      <c r="K35" s="106">
        <v>989384.30353291507</v>
      </c>
      <c r="L35" s="105">
        <f t="shared" si="10"/>
        <v>1</v>
      </c>
      <c r="M35" s="105">
        <f t="shared" si="10"/>
        <v>1</v>
      </c>
      <c r="N35" s="108">
        <f t="shared" si="11"/>
        <v>989384.30353291507</v>
      </c>
    </row>
    <row r="36" spans="1:14">
      <c r="A36" s="30">
        <f t="shared" si="1"/>
        <v>22</v>
      </c>
      <c r="B36" s="122">
        <v>35201</v>
      </c>
      <c r="C36" s="29" t="s">
        <v>118</v>
      </c>
      <c r="D36" s="106">
        <v>1400173.0689769997</v>
      </c>
      <c r="E36" s="108">
        <v>0</v>
      </c>
      <c r="F36" s="108">
        <f t="shared" si="7"/>
        <v>1400173.0689769997</v>
      </c>
      <c r="G36" s="105">
        <f t="shared" si="8"/>
        <v>1</v>
      </c>
      <c r="H36" s="105">
        <f t="shared" si="8"/>
        <v>1</v>
      </c>
      <c r="I36" s="108">
        <f t="shared" si="9"/>
        <v>1400173.0689769997</v>
      </c>
      <c r="K36" s="106">
        <v>1387338.0716476538</v>
      </c>
      <c r="L36" s="105">
        <f t="shared" si="10"/>
        <v>1</v>
      </c>
      <c r="M36" s="105">
        <f t="shared" si="10"/>
        <v>1</v>
      </c>
      <c r="N36" s="108">
        <f t="shared" si="11"/>
        <v>1387338.0716476538</v>
      </c>
    </row>
    <row r="37" spans="1:14">
      <c r="A37" s="30">
        <f t="shared" si="1"/>
        <v>23</v>
      </c>
      <c r="B37" s="122">
        <v>35202</v>
      </c>
      <c r="C37" s="29" t="s">
        <v>119</v>
      </c>
      <c r="D37" s="106">
        <v>450595.1100000001</v>
      </c>
      <c r="E37" s="108">
        <v>0</v>
      </c>
      <c r="F37" s="108">
        <f t="shared" si="7"/>
        <v>450595.1100000001</v>
      </c>
      <c r="G37" s="105">
        <f t="shared" si="8"/>
        <v>1</v>
      </c>
      <c r="H37" s="105">
        <f t="shared" si="8"/>
        <v>1</v>
      </c>
      <c r="I37" s="108">
        <f t="shared" si="9"/>
        <v>450595.1100000001</v>
      </c>
      <c r="K37" s="106">
        <v>450032.61692307709</v>
      </c>
      <c r="L37" s="105">
        <f t="shared" si="10"/>
        <v>1</v>
      </c>
      <c r="M37" s="105">
        <f t="shared" si="10"/>
        <v>1</v>
      </c>
      <c r="N37" s="108">
        <f t="shared" si="11"/>
        <v>450032.61692307709</v>
      </c>
    </row>
    <row r="38" spans="1:14">
      <c r="A38" s="30">
        <f t="shared" si="1"/>
        <v>24</v>
      </c>
      <c r="B38" s="122">
        <v>35203</v>
      </c>
      <c r="C38" s="29" t="s">
        <v>120</v>
      </c>
      <c r="D38" s="106">
        <v>739272.77664000029</v>
      </c>
      <c r="E38" s="108">
        <v>0</v>
      </c>
      <c r="F38" s="108">
        <f t="shared" si="7"/>
        <v>739272.77664000029</v>
      </c>
      <c r="G38" s="105">
        <f t="shared" si="8"/>
        <v>1</v>
      </c>
      <c r="H38" s="105">
        <f t="shared" si="8"/>
        <v>1</v>
      </c>
      <c r="I38" s="108">
        <f t="shared" si="9"/>
        <v>739272.77664000029</v>
      </c>
      <c r="K38" s="106">
        <v>724019.27909538464</v>
      </c>
      <c r="L38" s="105">
        <f t="shared" si="10"/>
        <v>1</v>
      </c>
      <c r="M38" s="105">
        <f t="shared" si="10"/>
        <v>1</v>
      </c>
      <c r="N38" s="108">
        <f t="shared" si="11"/>
        <v>724019.27909538464</v>
      </c>
    </row>
    <row r="39" spans="1:14">
      <c r="A39" s="30">
        <f t="shared" si="1"/>
        <v>25</v>
      </c>
      <c r="B39" s="122">
        <v>35210</v>
      </c>
      <c r="C39" s="29" t="s">
        <v>121</v>
      </c>
      <c r="D39" s="106">
        <v>167628.76765750008</v>
      </c>
      <c r="E39" s="108">
        <v>0</v>
      </c>
      <c r="F39" s="108">
        <f t="shared" si="7"/>
        <v>167628.76765750008</v>
      </c>
      <c r="G39" s="105">
        <f t="shared" si="8"/>
        <v>1</v>
      </c>
      <c r="H39" s="105">
        <f t="shared" si="8"/>
        <v>1</v>
      </c>
      <c r="I39" s="108">
        <f t="shared" si="9"/>
        <v>167628.76765750008</v>
      </c>
      <c r="K39" s="106">
        <v>167316.34206163467</v>
      </c>
      <c r="L39" s="105">
        <f t="shared" si="10"/>
        <v>1</v>
      </c>
      <c r="M39" s="105">
        <f t="shared" si="10"/>
        <v>1</v>
      </c>
      <c r="N39" s="108">
        <f t="shared" si="11"/>
        <v>167316.34206163467</v>
      </c>
    </row>
    <row r="40" spans="1:14">
      <c r="A40" s="30">
        <f t="shared" si="1"/>
        <v>26</v>
      </c>
      <c r="B40" s="122">
        <v>35211</v>
      </c>
      <c r="C40" s="29" t="s">
        <v>122</v>
      </c>
      <c r="D40" s="106">
        <v>43595.162788000016</v>
      </c>
      <c r="E40" s="108">
        <v>0</v>
      </c>
      <c r="F40" s="108">
        <f t="shared" si="7"/>
        <v>43595.162788000016</v>
      </c>
      <c r="G40" s="105">
        <f t="shared" si="8"/>
        <v>1</v>
      </c>
      <c r="H40" s="105">
        <f t="shared" si="8"/>
        <v>1</v>
      </c>
      <c r="I40" s="108">
        <f t="shared" si="9"/>
        <v>43595.162788000016</v>
      </c>
      <c r="K40" s="106">
        <v>43354.8607506154</v>
      </c>
      <c r="L40" s="105">
        <f t="shared" si="10"/>
        <v>1</v>
      </c>
      <c r="M40" s="105">
        <f t="shared" si="10"/>
        <v>1</v>
      </c>
      <c r="N40" s="108">
        <f t="shared" si="11"/>
        <v>43354.8607506154</v>
      </c>
    </row>
    <row r="41" spans="1:14">
      <c r="A41" s="30">
        <f t="shared" si="1"/>
        <v>27</v>
      </c>
      <c r="B41" s="122">
        <v>35301</v>
      </c>
      <c r="C41" s="4" t="s">
        <v>123</v>
      </c>
      <c r="D41" s="106">
        <v>-89549.171001500014</v>
      </c>
      <c r="E41" s="108">
        <v>0</v>
      </c>
      <c r="F41" s="108">
        <f t="shared" si="7"/>
        <v>-89549.171001500014</v>
      </c>
      <c r="G41" s="105">
        <f t="shared" si="8"/>
        <v>1</v>
      </c>
      <c r="H41" s="105">
        <f t="shared" si="8"/>
        <v>1</v>
      </c>
      <c r="I41" s="108">
        <f t="shared" si="9"/>
        <v>-89549.171001500014</v>
      </c>
      <c r="K41" s="106">
        <v>-90259.337577326922</v>
      </c>
      <c r="L41" s="105">
        <f t="shared" si="10"/>
        <v>1</v>
      </c>
      <c r="M41" s="105">
        <f t="shared" si="10"/>
        <v>1</v>
      </c>
      <c r="N41" s="108">
        <f t="shared" si="11"/>
        <v>-90259.337577326922</v>
      </c>
    </row>
    <row r="42" spans="1:14">
      <c r="A42" s="30">
        <f t="shared" si="1"/>
        <v>28</v>
      </c>
      <c r="B42" s="122">
        <v>35302</v>
      </c>
      <c r="C42" s="29" t="s">
        <v>107</v>
      </c>
      <c r="D42" s="106">
        <v>187800.431545</v>
      </c>
      <c r="E42" s="108">
        <v>0</v>
      </c>
      <c r="F42" s="108">
        <f t="shared" si="7"/>
        <v>187800.431545</v>
      </c>
      <c r="G42" s="105">
        <f t="shared" si="8"/>
        <v>1</v>
      </c>
      <c r="H42" s="105">
        <f t="shared" si="8"/>
        <v>1</v>
      </c>
      <c r="I42" s="108">
        <f t="shared" si="9"/>
        <v>187800.431545</v>
      </c>
      <c r="K42" s="106">
        <v>186952.69041596155</v>
      </c>
      <c r="L42" s="105">
        <f t="shared" si="10"/>
        <v>1</v>
      </c>
      <c r="M42" s="105">
        <f t="shared" si="10"/>
        <v>1</v>
      </c>
      <c r="N42" s="108">
        <f t="shared" si="11"/>
        <v>186952.69041596155</v>
      </c>
    </row>
    <row r="43" spans="1:14">
      <c r="A43" s="30">
        <f t="shared" si="1"/>
        <v>29</v>
      </c>
      <c r="B43" s="122">
        <v>35400</v>
      </c>
      <c r="C43" s="29" t="s">
        <v>124</v>
      </c>
      <c r="D43" s="106">
        <v>485847.89444999979</v>
      </c>
      <c r="E43" s="108">
        <v>0</v>
      </c>
      <c r="F43" s="108">
        <f t="shared" si="7"/>
        <v>485847.89444999979</v>
      </c>
      <c r="G43" s="105">
        <f t="shared" si="8"/>
        <v>1</v>
      </c>
      <c r="H43" s="105">
        <f t="shared" si="8"/>
        <v>1</v>
      </c>
      <c r="I43" s="108">
        <f t="shared" si="9"/>
        <v>485847.89444999979</v>
      </c>
      <c r="K43" s="106">
        <v>477536.87850576907</v>
      </c>
      <c r="L43" s="105">
        <f t="shared" si="10"/>
        <v>1</v>
      </c>
      <c r="M43" s="105">
        <f t="shared" si="10"/>
        <v>1</v>
      </c>
      <c r="N43" s="108">
        <f t="shared" si="11"/>
        <v>477536.87850576907</v>
      </c>
    </row>
    <row r="44" spans="1:14">
      <c r="A44" s="30">
        <f t="shared" si="1"/>
        <v>30</v>
      </c>
      <c r="B44" s="122">
        <v>35500</v>
      </c>
      <c r="C44" s="29" t="s">
        <v>125</v>
      </c>
      <c r="D44" s="106">
        <v>199915.11516900006</v>
      </c>
      <c r="E44" s="108">
        <v>0</v>
      </c>
      <c r="F44" s="108">
        <f t="shared" si="7"/>
        <v>199915.11516900006</v>
      </c>
      <c r="G44" s="105">
        <f t="shared" si="8"/>
        <v>1</v>
      </c>
      <c r="H44" s="105">
        <f t="shared" si="8"/>
        <v>1</v>
      </c>
      <c r="I44" s="108">
        <f t="shared" si="9"/>
        <v>199915.11516900006</v>
      </c>
      <c r="K44" s="106">
        <v>199218.75139165384</v>
      </c>
      <c r="L44" s="105">
        <f t="shared" si="10"/>
        <v>1</v>
      </c>
      <c r="M44" s="105">
        <f t="shared" si="10"/>
        <v>1</v>
      </c>
      <c r="N44" s="108">
        <f t="shared" si="11"/>
        <v>199218.75139165384</v>
      </c>
    </row>
    <row r="45" spans="1:14">
      <c r="A45" s="30">
        <f t="shared" si="1"/>
        <v>31</v>
      </c>
      <c r="B45" s="122">
        <v>35600</v>
      </c>
      <c r="C45" s="29" t="s">
        <v>126</v>
      </c>
      <c r="D45" s="106">
        <v>185567.17036250004</v>
      </c>
      <c r="E45" s="110">
        <v>0</v>
      </c>
      <c r="F45" s="110">
        <f t="shared" si="7"/>
        <v>185567.17036250004</v>
      </c>
      <c r="G45" s="105">
        <f t="shared" si="8"/>
        <v>1</v>
      </c>
      <c r="H45" s="105">
        <f t="shared" si="8"/>
        <v>1</v>
      </c>
      <c r="I45" s="110">
        <f t="shared" si="9"/>
        <v>185567.17036250004</v>
      </c>
      <c r="K45" s="106">
        <v>181316.87548221156</v>
      </c>
      <c r="L45" s="105">
        <f t="shared" si="10"/>
        <v>1</v>
      </c>
      <c r="M45" s="105">
        <f t="shared" si="10"/>
        <v>1</v>
      </c>
      <c r="N45" s="110">
        <f t="shared" si="11"/>
        <v>181316.87548221156</v>
      </c>
    </row>
    <row r="46" spans="1:14">
      <c r="A46" s="30">
        <f t="shared" si="1"/>
        <v>32</v>
      </c>
      <c r="B46" s="122"/>
      <c r="C46" s="29"/>
      <c r="D46" s="123"/>
      <c r="E46" s="108"/>
      <c r="F46" s="108"/>
      <c r="G46" s="105"/>
      <c r="H46" s="105"/>
      <c r="I46" s="108"/>
      <c r="K46" s="123"/>
      <c r="N46" s="108"/>
    </row>
    <row r="47" spans="1:14">
      <c r="A47" s="30">
        <f t="shared" si="1"/>
        <v>33</v>
      </c>
      <c r="B47" s="122"/>
      <c r="C47" s="29" t="s">
        <v>242</v>
      </c>
      <c r="D47" s="106">
        <f>SUM(D29:D46)</f>
        <v>5082767.4216934489</v>
      </c>
      <c r="E47" s="106">
        <f>SUM(E29:E46)</f>
        <v>0</v>
      </c>
      <c r="F47" s="106">
        <f>SUM(F29:F46)</f>
        <v>5082767.4216934489</v>
      </c>
      <c r="G47" s="105"/>
      <c r="H47" s="105"/>
      <c r="I47" s="106">
        <f>SUM(I29:I46)</f>
        <v>5082767.4216934489</v>
      </c>
      <c r="K47" s="106">
        <f>SUM(K29:K46)</f>
        <v>4956035.3698992236</v>
      </c>
      <c r="N47" s="106">
        <f>SUM(N29:N46)</f>
        <v>4956035.3698992236</v>
      </c>
    </row>
    <row r="48" spans="1:14">
      <c r="A48" s="30">
        <f t="shared" si="1"/>
        <v>34</v>
      </c>
      <c r="B48" s="122"/>
      <c r="C48" s="29"/>
      <c r="D48" s="108"/>
      <c r="E48" s="108"/>
      <c r="F48" s="108"/>
      <c r="G48" s="105"/>
      <c r="H48" s="105"/>
      <c r="I48" s="108"/>
      <c r="K48" s="108"/>
      <c r="N48" s="108"/>
    </row>
    <row r="49" spans="1:14">
      <c r="A49" s="30">
        <f t="shared" si="1"/>
        <v>35</v>
      </c>
      <c r="B49" s="122"/>
      <c r="C49" s="75" t="s">
        <v>128</v>
      </c>
      <c r="D49" s="108"/>
      <c r="E49" s="108"/>
      <c r="F49" s="108"/>
      <c r="G49" s="105"/>
      <c r="H49" s="105"/>
      <c r="I49" s="108"/>
      <c r="K49" s="108"/>
      <c r="N49" s="108"/>
    </row>
    <row r="50" spans="1:14">
      <c r="A50" s="30">
        <f t="shared" si="1"/>
        <v>36</v>
      </c>
      <c r="B50" s="122">
        <v>36510</v>
      </c>
      <c r="C50" s="29" t="s">
        <v>111</v>
      </c>
      <c r="D50" s="106">
        <v>0</v>
      </c>
      <c r="E50" s="106">
        <v>0</v>
      </c>
      <c r="F50" s="106">
        <f t="shared" ref="F50:F58" si="12">D50-E50</f>
        <v>0</v>
      </c>
      <c r="G50" s="105">
        <f t="shared" ref="G50:H58" si="13">$G$16</f>
        <v>1</v>
      </c>
      <c r="H50" s="105">
        <f t="shared" si="13"/>
        <v>1</v>
      </c>
      <c r="I50" s="106">
        <f t="shared" ref="I50:I58" si="14">F50*G50*H50</f>
        <v>0</v>
      </c>
      <c r="K50" s="106">
        <v>0</v>
      </c>
      <c r="L50" s="105">
        <f t="shared" ref="L50:M58" si="15">$G$16</f>
        <v>1</v>
      </c>
      <c r="M50" s="105">
        <f t="shared" si="15"/>
        <v>1</v>
      </c>
      <c r="N50" s="106">
        <f t="shared" ref="N50:N58" si="16">K50*L50*M50</f>
        <v>0</v>
      </c>
    </row>
    <row r="51" spans="1:14">
      <c r="A51" s="30">
        <f t="shared" si="1"/>
        <v>37</v>
      </c>
      <c r="B51" s="122">
        <v>36520</v>
      </c>
      <c r="C51" s="29" t="s">
        <v>112</v>
      </c>
      <c r="D51" s="106">
        <v>420654.42380000005</v>
      </c>
      <c r="E51" s="108">
        <v>0</v>
      </c>
      <c r="F51" s="108">
        <f t="shared" si="12"/>
        <v>420654.42380000005</v>
      </c>
      <c r="G51" s="105">
        <f t="shared" si="13"/>
        <v>1</v>
      </c>
      <c r="H51" s="105">
        <f t="shared" si="13"/>
        <v>1</v>
      </c>
      <c r="I51" s="108">
        <f t="shared" si="14"/>
        <v>420654.42380000005</v>
      </c>
      <c r="K51" s="106">
        <v>414883.74102307705</v>
      </c>
      <c r="L51" s="105">
        <f t="shared" si="15"/>
        <v>1</v>
      </c>
      <c r="M51" s="105">
        <f t="shared" si="15"/>
        <v>1</v>
      </c>
      <c r="N51" s="108">
        <f t="shared" si="16"/>
        <v>414883.74102307705</v>
      </c>
    </row>
    <row r="52" spans="1:14">
      <c r="A52" s="30">
        <f t="shared" si="1"/>
        <v>38</v>
      </c>
      <c r="B52" s="122">
        <v>36602</v>
      </c>
      <c r="C52" s="29" t="s">
        <v>129</v>
      </c>
      <c r="D52" s="106">
        <v>16315.545308000006</v>
      </c>
      <c r="E52" s="108">
        <v>0</v>
      </c>
      <c r="F52" s="108">
        <f t="shared" si="12"/>
        <v>16315.545308000006</v>
      </c>
      <c r="G52" s="105">
        <f t="shared" si="13"/>
        <v>1</v>
      </c>
      <c r="H52" s="105">
        <f t="shared" si="13"/>
        <v>1</v>
      </c>
      <c r="I52" s="108">
        <f t="shared" si="14"/>
        <v>16315.545308000006</v>
      </c>
      <c r="K52" s="106">
        <v>15879.439506000002</v>
      </c>
      <c r="L52" s="105">
        <f t="shared" si="15"/>
        <v>1</v>
      </c>
      <c r="M52" s="105">
        <f t="shared" si="15"/>
        <v>1</v>
      </c>
      <c r="N52" s="108">
        <f t="shared" si="16"/>
        <v>15879.439506000002</v>
      </c>
    </row>
    <row r="53" spans="1:14">
      <c r="A53" s="30">
        <f t="shared" si="1"/>
        <v>39</v>
      </c>
      <c r="B53" s="122">
        <v>36603</v>
      </c>
      <c r="C53" s="29" t="s">
        <v>130</v>
      </c>
      <c r="D53" s="106">
        <v>52418.103981000029</v>
      </c>
      <c r="E53" s="108">
        <v>0</v>
      </c>
      <c r="F53" s="108">
        <f t="shared" si="12"/>
        <v>52418.103981000029</v>
      </c>
      <c r="G53" s="105">
        <f t="shared" si="13"/>
        <v>1</v>
      </c>
      <c r="H53" s="105">
        <f t="shared" si="13"/>
        <v>1</v>
      </c>
      <c r="I53" s="108">
        <f t="shared" si="14"/>
        <v>52418.103981000029</v>
      </c>
      <c r="K53" s="106">
        <v>51876.742994884626</v>
      </c>
      <c r="L53" s="105">
        <f t="shared" si="15"/>
        <v>1</v>
      </c>
      <c r="M53" s="105">
        <f t="shared" si="15"/>
        <v>1</v>
      </c>
      <c r="N53" s="108">
        <f t="shared" si="16"/>
        <v>51876.742994884626</v>
      </c>
    </row>
    <row r="54" spans="1:14">
      <c r="A54" s="30">
        <f t="shared" si="1"/>
        <v>40</v>
      </c>
      <c r="B54" s="122">
        <v>36700</v>
      </c>
      <c r="C54" s="29" t="s">
        <v>131</v>
      </c>
      <c r="D54" s="106">
        <v>93889.982000000018</v>
      </c>
      <c r="E54" s="108">
        <v>0</v>
      </c>
      <c r="F54" s="108">
        <f t="shared" si="12"/>
        <v>93889.982000000018</v>
      </c>
      <c r="G54" s="105">
        <f t="shared" si="13"/>
        <v>1</v>
      </c>
      <c r="H54" s="105">
        <f t="shared" si="13"/>
        <v>1</v>
      </c>
      <c r="I54" s="108">
        <f t="shared" si="14"/>
        <v>93889.982000000018</v>
      </c>
      <c r="K54" s="106">
        <v>90399.045923076948</v>
      </c>
      <c r="L54" s="105">
        <f t="shared" si="15"/>
        <v>1</v>
      </c>
      <c r="M54" s="105">
        <f t="shared" si="15"/>
        <v>1</v>
      </c>
      <c r="N54" s="108">
        <f t="shared" si="16"/>
        <v>90399.045923076948</v>
      </c>
    </row>
    <row r="55" spans="1:14">
      <c r="A55" s="30">
        <f t="shared" si="1"/>
        <v>41</v>
      </c>
      <c r="B55" s="122">
        <v>36701</v>
      </c>
      <c r="C55" s="29" t="s">
        <v>132</v>
      </c>
      <c r="D55" s="106">
        <v>17159072.627490439</v>
      </c>
      <c r="E55" s="108">
        <v>0</v>
      </c>
      <c r="F55" s="108">
        <f t="shared" si="12"/>
        <v>17159072.627490439</v>
      </c>
      <c r="G55" s="105">
        <f t="shared" si="13"/>
        <v>1</v>
      </c>
      <c r="H55" s="105">
        <f t="shared" si="13"/>
        <v>1</v>
      </c>
      <c r="I55" s="108">
        <f t="shared" si="14"/>
        <v>17159072.627490439</v>
      </c>
      <c r="K55" s="106">
        <v>17657398.560715612</v>
      </c>
      <c r="L55" s="105">
        <f t="shared" si="15"/>
        <v>1</v>
      </c>
      <c r="M55" s="105">
        <f t="shared" si="15"/>
        <v>1</v>
      </c>
      <c r="N55" s="108">
        <f t="shared" si="16"/>
        <v>17657398.560715612</v>
      </c>
    </row>
    <row r="56" spans="1:14">
      <c r="A56" s="30">
        <f t="shared" si="1"/>
        <v>42</v>
      </c>
      <c r="B56" s="122">
        <v>36703</v>
      </c>
      <c r="C56" s="29" t="s">
        <v>133</v>
      </c>
      <c r="D56" s="106">
        <v>0</v>
      </c>
      <c r="E56" s="108">
        <v>0</v>
      </c>
      <c r="F56" s="108">
        <f t="shared" si="12"/>
        <v>0</v>
      </c>
      <c r="G56" s="105">
        <f t="shared" si="13"/>
        <v>1</v>
      </c>
      <c r="H56" s="105">
        <f t="shared" si="13"/>
        <v>1</v>
      </c>
      <c r="I56" s="108">
        <f t="shared" si="14"/>
        <v>0</v>
      </c>
      <c r="K56" s="106">
        <v>0</v>
      </c>
      <c r="L56" s="105">
        <f t="shared" si="15"/>
        <v>1</v>
      </c>
      <c r="M56" s="105">
        <f t="shared" si="15"/>
        <v>1</v>
      </c>
      <c r="N56" s="108">
        <f t="shared" si="16"/>
        <v>0</v>
      </c>
    </row>
    <row r="57" spans="1:14">
      <c r="A57" s="30">
        <f t="shared" si="1"/>
        <v>43</v>
      </c>
      <c r="B57" s="122">
        <v>36900</v>
      </c>
      <c r="C57" s="29" t="s">
        <v>134</v>
      </c>
      <c r="D57" s="106">
        <v>343923.53304800007</v>
      </c>
      <c r="E57" s="108">
        <v>0</v>
      </c>
      <c r="F57" s="108">
        <f t="shared" si="12"/>
        <v>343923.53304800007</v>
      </c>
      <c r="G57" s="105">
        <f t="shared" si="13"/>
        <v>1</v>
      </c>
      <c r="H57" s="105">
        <f t="shared" si="13"/>
        <v>1</v>
      </c>
      <c r="I57" s="108">
        <f t="shared" si="14"/>
        <v>343923.53304800007</v>
      </c>
      <c r="K57" s="106">
        <v>336096.83812830778</v>
      </c>
      <c r="L57" s="105">
        <f t="shared" si="15"/>
        <v>1</v>
      </c>
      <c r="M57" s="105">
        <f t="shared" si="15"/>
        <v>1</v>
      </c>
      <c r="N57" s="108">
        <f t="shared" si="16"/>
        <v>336096.83812830778</v>
      </c>
    </row>
    <row r="58" spans="1:14">
      <c r="A58" s="30">
        <f t="shared" si="1"/>
        <v>44</v>
      </c>
      <c r="B58" s="122">
        <v>36901</v>
      </c>
      <c r="C58" s="29" t="s">
        <v>134</v>
      </c>
      <c r="D58" s="106">
        <v>1744633.2282369987</v>
      </c>
      <c r="E58" s="110">
        <v>0</v>
      </c>
      <c r="F58" s="110">
        <f t="shared" si="12"/>
        <v>1744633.2282369987</v>
      </c>
      <c r="G58" s="105">
        <f t="shared" si="13"/>
        <v>1</v>
      </c>
      <c r="H58" s="105">
        <f t="shared" si="13"/>
        <v>1</v>
      </c>
      <c r="I58" s="110">
        <f t="shared" si="14"/>
        <v>1744633.2282369987</v>
      </c>
      <c r="K58" s="106">
        <v>1720348.9714484224</v>
      </c>
      <c r="L58" s="105">
        <f t="shared" si="15"/>
        <v>1</v>
      </c>
      <c r="M58" s="105">
        <f t="shared" si="15"/>
        <v>1</v>
      </c>
      <c r="N58" s="110">
        <f t="shared" si="16"/>
        <v>1720348.9714484224</v>
      </c>
    </row>
    <row r="59" spans="1:14">
      <c r="A59" s="30">
        <f t="shared" si="1"/>
        <v>45</v>
      </c>
      <c r="B59" s="122"/>
      <c r="C59" s="29"/>
      <c r="D59" s="123"/>
      <c r="E59" s="108"/>
      <c r="F59" s="108"/>
      <c r="G59" s="105"/>
      <c r="H59" s="105"/>
      <c r="I59" s="108"/>
      <c r="K59" s="123"/>
      <c r="N59" s="108"/>
    </row>
    <row r="60" spans="1:14">
      <c r="A60" s="30">
        <f t="shared" si="1"/>
        <v>46</v>
      </c>
      <c r="B60" s="124"/>
      <c r="C60" s="29" t="s">
        <v>243</v>
      </c>
      <c r="D60" s="106">
        <f>SUM(D50:D59)</f>
        <v>19830907.443864439</v>
      </c>
      <c r="E60" s="106">
        <f>SUM(E50:E59)</f>
        <v>0</v>
      </c>
      <c r="F60" s="106">
        <f>SUM(F50:F59)</f>
        <v>19830907.443864439</v>
      </c>
      <c r="G60" s="105"/>
      <c r="H60" s="105"/>
      <c r="I60" s="106">
        <f>SUM(I50:I59)</f>
        <v>19830907.443864439</v>
      </c>
      <c r="K60" s="106">
        <f>SUM(K50:K59)</f>
        <v>20286883.339739379</v>
      </c>
      <c r="N60" s="106">
        <f>SUM(N50:N59)</f>
        <v>20286883.339739379</v>
      </c>
    </row>
    <row r="61" spans="1:14">
      <c r="A61" s="30">
        <f t="shared" si="1"/>
        <v>47</v>
      </c>
      <c r="B61" s="124"/>
      <c r="C61" s="4"/>
      <c r="D61" s="108"/>
      <c r="E61" s="108"/>
      <c r="F61" s="108"/>
      <c r="G61" s="105"/>
      <c r="H61" s="105"/>
      <c r="I61" s="108"/>
      <c r="K61" s="108"/>
      <c r="N61" s="108"/>
    </row>
    <row r="62" spans="1:14">
      <c r="A62" s="30">
        <f t="shared" si="1"/>
        <v>48</v>
      </c>
      <c r="B62" s="124"/>
      <c r="C62" s="75" t="s">
        <v>136</v>
      </c>
      <c r="D62" s="108"/>
      <c r="E62" s="108"/>
      <c r="F62" s="108"/>
      <c r="G62" s="105"/>
      <c r="H62" s="105"/>
      <c r="I62" s="108"/>
      <c r="K62" s="108"/>
      <c r="N62" s="108"/>
    </row>
    <row r="63" spans="1:14">
      <c r="A63" s="30">
        <f t="shared" si="1"/>
        <v>49</v>
      </c>
      <c r="B63" s="122">
        <v>37400</v>
      </c>
      <c r="C63" s="29" t="s">
        <v>137</v>
      </c>
      <c r="D63" s="106">
        <v>0</v>
      </c>
      <c r="E63" s="106">
        <v>0</v>
      </c>
      <c r="F63" s="106">
        <f t="shared" ref="F63:F84" si="17">D63-E63</f>
        <v>0</v>
      </c>
      <c r="G63" s="105">
        <f t="shared" ref="G63:H84" si="18">$G$16</f>
        <v>1</v>
      </c>
      <c r="H63" s="105">
        <f t="shared" si="18"/>
        <v>1</v>
      </c>
      <c r="I63" s="106">
        <f t="shared" ref="I63:I84" si="19">F63*G63*H63</f>
        <v>0</v>
      </c>
      <c r="K63" s="106">
        <v>0</v>
      </c>
      <c r="L63" s="105">
        <f t="shared" ref="L63:M84" si="20">$G$16</f>
        <v>1</v>
      </c>
      <c r="M63" s="105">
        <f t="shared" si="20"/>
        <v>1</v>
      </c>
      <c r="N63" s="106">
        <f t="shared" ref="N63:N84" si="21">K63*L63*M63</f>
        <v>0</v>
      </c>
    </row>
    <row r="64" spans="1:14">
      <c r="A64" s="30">
        <f t="shared" si="1"/>
        <v>50</v>
      </c>
      <c r="B64" s="122">
        <v>37401</v>
      </c>
      <c r="C64" s="29" t="s">
        <v>111</v>
      </c>
      <c r="D64" s="106">
        <v>0</v>
      </c>
      <c r="E64" s="108">
        <v>0</v>
      </c>
      <c r="F64" s="108">
        <f t="shared" si="17"/>
        <v>0</v>
      </c>
      <c r="G64" s="105">
        <f t="shared" si="18"/>
        <v>1</v>
      </c>
      <c r="H64" s="105">
        <f t="shared" si="18"/>
        <v>1</v>
      </c>
      <c r="I64" s="108">
        <f t="shared" si="19"/>
        <v>0</v>
      </c>
      <c r="K64" s="106">
        <v>0</v>
      </c>
      <c r="L64" s="105">
        <f t="shared" si="20"/>
        <v>1</v>
      </c>
      <c r="M64" s="105">
        <f t="shared" si="20"/>
        <v>1</v>
      </c>
      <c r="N64" s="108">
        <f t="shared" si="21"/>
        <v>0</v>
      </c>
    </row>
    <row r="65" spans="1:14">
      <c r="A65" s="30">
        <f t="shared" si="1"/>
        <v>51</v>
      </c>
      <c r="B65" s="122">
        <v>37402</v>
      </c>
      <c r="C65" s="29" t="s">
        <v>138</v>
      </c>
      <c r="D65" s="106">
        <v>198945.53499639593</v>
      </c>
      <c r="E65" s="108">
        <v>0</v>
      </c>
      <c r="F65" s="108">
        <f t="shared" si="17"/>
        <v>198945.53499639593</v>
      </c>
      <c r="G65" s="105">
        <f t="shared" si="18"/>
        <v>1</v>
      </c>
      <c r="H65" s="105">
        <f t="shared" si="18"/>
        <v>1</v>
      </c>
      <c r="I65" s="108">
        <f t="shared" si="19"/>
        <v>198945.53499639593</v>
      </c>
      <c r="K65" s="106">
        <v>177257.1965401753</v>
      </c>
      <c r="L65" s="105">
        <f t="shared" si="20"/>
        <v>1</v>
      </c>
      <c r="M65" s="105">
        <f t="shared" si="20"/>
        <v>1</v>
      </c>
      <c r="N65" s="108">
        <f t="shared" si="21"/>
        <v>177257.1965401753</v>
      </c>
    </row>
    <row r="66" spans="1:14">
      <c r="A66" s="30">
        <f t="shared" si="1"/>
        <v>52</v>
      </c>
      <c r="B66" s="122">
        <v>37403</v>
      </c>
      <c r="C66" s="29" t="s">
        <v>139</v>
      </c>
      <c r="D66" s="106">
        <v>0</v>
      </c>
      <c r="E66" s="108">
        <v>0</v>
      </c>
      <c r="F66" s="108">
        <f t="shared" si="17"/>
        <v>0</v>
      </c>
      <c r="G66" s="105">
        <f t="shared" si="18"/>
        <v>1</v>
      </c>
      <c r="H66" s="105">
        <f t="shared" si="18"/>
        <v>1</v>
      </c>
      <c r="I66" s="108">
        <f t="shared" si="19"/>
        <v>0</v>
      </c>
      <c r="K66" s="106">
        <v>0</v>
      </c>
      <c r="L66" s="105">
        <f t="shared" si="20"/>
        <v>1</v>
      </c>
      <c r="M66" s="105">
        <f t="shared" si="20"/>
        <v>1</v>
      </c>
      <c r="N66" s="108">
        <f t="shared" si="21"/>
        <v>0</v>
      </c>
    </row>
    <row r="67" spans="1:14">
      <c r="A67" s="30">
        <f t="shared" si="1"/>
        <v>53</v>
      </c>
      <c r="B67" s="122">
        <v>37500</v>
      </c>
      <c r="C67" s="29" t="s">
        <v>129</v>
      </c>
      <c r="D67" s="106">
        <v>108955.18566199995</v>
      </c>
      <c r="E67" s="108">
        <v>0</v>
      </c>
      <c r="F67" s="108">
        <f t="shared" si="17"/>
        <v>108955.18566199995</v>
      </c>
      <c r="G67" s="105">
        <f t="shared" si="18"/>
        <v>1</v>
      </c>
      <c r="H67" s="105">
        <f t="shared" si="18"/>
        <v>1</v>
      </c>
      <c r="I67" s="108">
        <f t="shared" si="19"/>
        <v>108955.18566199995</v>
      </c>
      <c r="K67" s="106">
        <v>105492.6561397692</v>
      </c>
      <c r="L67" s="105">
        <f t="shared" si="20"/>
        <v>1</v>
      </c>
      <c r="M67" s="105">
        <f t="shared" si="20"/>
        <v>1</v>
      </c>
      <c r="N67" s="108">
        <f t="shared" si="21"/>
        <v>105492.6561397692</v>
      </c>
    </row>
    <row r="68" spans="1:14">
      <c r="A68" s="30">
        <f t="shared" si="1"/>
        <v>54</v>
      </c>
      <c r="B68" s="122">
        <v>37501</v>
      </c>
      <c r="C68" s="29" t="s">
        <v>140</v>
      </c>
      <c r="D68" s="106">
        <v>70041.466739000069</v>
      </c>
      <c r="E68" s="108">
        <v>0</v>
      </c>
      <c r="F68" s="108">
        <f t="shared" si="17"/>
        <v>70041.466739000069</v>
      </c>
      <c r="G68" s="105">
        <f t="shared" si="18"/>
        <v>1</v>
      </c>
      <c r="H68" s="105">
        <f t="shared" si="18"/>
        <v>1</v>
      </c>
      <c r="I68" s="108">
        <f t="shared" si="19"/>
        <v>70041.466739000069</v>
      </c>
      <c r="K68" s="106">
        <v>69013.347198961565</v>
      </c>
      <c r="L68" s="105">
        <f t="shared" si="20"/>
        <v>1</v>
      </c>
      <c r="M68" s="105">
        <f t="shared" si="20"/>
        <v>1</v>
      </c>
      <c r="N68" s="108">
        <f t="shared" si="21"/>
        <v>69013.347198961565</v>
      </c>
    </row>
    <row r="69" spans="1:14">
      <c r="A69" s="30">
        <f t="shared" si="1"/>
        <v>55</v>
      </c>
      <c r="B69" s="122">
        <v>37502</v>
      </c>
      <c r="C69" s="29" t="s">
        <v>138</v>
      </c>
      <c r="D69" s="106">
        <v>34747.031156999998</v>
      </c>
      <c r="E69" s="108">
        <v>0</v>
      </c>
      <c r="F69" s="108">
        <f t="shared" si="17"/>
        <v>34747.031156999998</v>
      </c>
      <c r="G69" s="105">
        <f t="shared" si="18"/>
        <v>1</v>
      </c>
      <c r="H69" s="105">
        <f t="shared" si="18"/>
        <v>1</v>
      </c>
      <c r="I69" s="108">
        <f t="shared" si="19"/>
        <v>34747.031156999998</v>
      </c>
      <c r="K69" s="106">
        <v>34270.510311499987</v>
      </c>
      <c r="L69" s="105">
        <f t="shared" si="20"/>
        <v>1</v>
      </c>
      <c r="M69" s="105">
        <f t="shared" si="20"/>
        <v>1</v>
      </c>
      <c r="N69" s="108">
        <f t="shared" si="21"/>
        <v>34270.510311499987</v>
      </c>
    </row>
    <row r="70" spans="1:14">
      <c r="A70" s="30">
        <f t="shared" si="1"/>
        <v>56</v>
      </c>
      <c r="B70" s="122">
        <v>37503</v>
      </c>
      <c r="C70" s="29" t="s">
        <v>141</v>
      </c>
      <c r="D70" s="106">
        <v>1863.682323999999</v>
      </c>
      <c r="E70" s="108">
        <v>0</v>
      </c>
      <c r="F70" s="108">
        <f t="shared" si="17"/>
        <v>1863.682323999999</v>
      </c>
      <c r="G70" s="105">
        <f t="shared" si="18"/>
        <v>1</v>
      </c>
      <c r="H70" s="105">
        <f t="shared" si="18"/>
        <v>1</v>
      </c>
      <c r="I70" s="108">
        <f t="shared" si="19"/>
        <v>1863.682323999999</v>
      </c>
      <c r="K70" s="106">
        <v>1822.4387026153838</v>
      </c>
      <c r="L70" s="105">
        <f t="shared" si="20"/>
        <v>1</v>
      </c>
      <c r="M70" s="105">
        <f t="shared" si="20"/>
        <v>1</v>
      </c>
      <c r="N70" s="108">
        <f t="shared" si="21"/>
        <v>1822.4387026153838</v>
      </c>
    </row>
    <row r="71" spans="1:14">
      <c r="A71" s="30">
        <f t="shared" si="1"/>
        <v>57</v>
      </c>
      <c r="B71" s="122">
        <v>37600</v>
      </c>
      <c r="C71" s="29" t="s">
        <v>131</v>
      </c>
      <c r="D71" s="106">
        <v>12934746.385237385</v>
      </c>
      <c r="E71" s="108">
        <v>0</v>
      </c>
      <c r="F71" s="108">
        <f t="shared" si="17"/>
        <v>12934746.385237385</v>
      </c>
      <c r="G71" s="105">
        <f t="shared" si="18"/>
        <v>1</v>
      </c>
      <c r="H71" s="105">
        <f t="shared" si="18"/>
        <v>1</v>
      </c>
      <c r="I71" s="108">
        <f t="shared" si="19"/>
        <v>12934746.385237385</v>
      </c>
      <c r="K71" s="106">
        <v>12718059.754340447</v>
      </c>
      <c r="L71" s="105">
        <f t="shared" si="20"/>
        <v>1</v>
      </c>
      <c r="M71" s="105">
        <f t="shared" si="20"/>
        <v>1</v>
      </c>
      <c r="N71" s="108">
        <f t="shared" si="21"/>
        <v>12718059.754340447</v>
      </c>
    </row>
    <row r="72" spans="1:14">
      <c r="A72" s="30">
        <f t="shared" si="1"/>
        <v>58</v>
      </c>
      <c r="B72" s="122">
        <v>37601</v>
      </c>
      <c r="C72" s="29" t="s">
        <v>132</v>
      </c>
      <c r="D72" s="106">
        <v>31297268.124849152</v>
      </c>
      <c r="E72" s="108">
        <v>0</v>
      </c>
      <c r="F72" s="108">
        <f t="shared" si="17"/>
        <v>31297268.124849152</v>
      </c>
      <c r="G72" s="105">
        <f t="shared" si="18"/>
        <v>1</v>
      </c>
      <c r="H72" s="105">
        <f t="shared" si="18"/>
        <v>1</v>
      </c>
      <c r="I72" s="108">
        <f t="shared" si="19"/>
        <v>31297268.124849152</v>
      </c>
      <c r="K72" s="106">
        <v>30218245.45243635</v>
      </c>
      <c r="L72" s="105">
        <f t="shared" si="20"/>
        <v>1</v>
      </c>
      <c r="M72" s="105">
        <f t="shared" si="20"/>
        <v>1</v>
      </c>
      <c r="N72" s="108">
        <f t="shared" si="21"/>
        <v>30218245.45243635</v>
      </c>
    </row>
    <row r="73" spans="1:14">
      <c r="A73" s="30">
        <f t="shared" si="1"/>
        <v>59</v>
      </c>
      <c r="B73" s="122">
        <v>37602</v>
      </c>
      <c r="C73" s="29" t="s">
        <v>142</v>
      </c>
      <c r="D73" s="106">
        <v>16911813.512444366</v>
      </c>
      <c r="E73" s="108">
        <v>0</v>
      </c>
      <c r="F73" s="108">
        <f t="shared" si="17"/>
        <v>16911813.512444366</v>
      </c>
      <c r="G73" s="105">
        <f t="shared" si="18"/>
        <v>1</v>
      </c>
      <c r="H73" s="105">
        <f t="shared" si="18"/>
        <v>1</v>
      </c>
      <c r="I73" s="108">
        <f t="shared" si="19"/>
        <v>16911813.512444366</v>
      </c>
      <c r="K73" s="106">
        <v>15883553.383963257</v>
      </c>
      <c r="L73" s="105">
        <f t="shared" si="20"/>
        <v>1</v>
      </c>
      <c r="M73" s="105">
        <f t="shared" si="20"/>
        <v>1</v>
      </c>
      <c r="N73" s="108">
        <f t="shared" si="21"/>
        <v>15883553.383963257</v>
      </c>
    </row>
    <row r="74" spans="1:14">
      <c r="A74" s="30">
        <f t="shared" si="1"/>
        <v>60</v>
      </c>
      <c r="B74" s="122">
        <v>37603</v>
      </c>
      <c r="C74" s="29" t="s">
        <v>133</v>
      </c>
      <c r="D74" s="106">
        <v>0</v>
      </c>
      <c r="E74" s="108">
        <v>0</v>
      </c>
      <c r="F74" s="108">
        <f t="shared" si="17"/>
        <v>0</v>
      </c>
      <c r="G74" s="105">
        <f t="shared" si="18"/>
        <v>1</v>
      </c>
      <c r="H74" s="105">
        <f t="shared" si="18"/>
        <v>1</v>
      </c>
      <c r="I74" s="108">
        <f t="shared" si="19"/>
        <v>0</v>
      </c>
      <c r="K74" s="106">
        <v>0</v>
      </c>
      <c r="L74" s="105">
        <f t="shared" si="20"/>
        <v>1</v>
      </c>
      <c r="M74" s="105">
        <f t="shared" si="20"/>
        <v>1</v>
      </c>
      <c r="N74" s="108">
        <f t="shared" si="21"/>
        <v>0</v>
      </c>
    </row>
    <row r="75" spans="1:14">
      <c r="A75" s="30">
        <f t="shared" si="1"/>
        <v>61</v>
      </c>
      <c r="B75" s="122">
        <v>37604</v>
      </c>
      <c r="C75" s="29" t="s">
        <v>143</v>
      </c>
      <c r="D75" s="106">
        <v>0</v>
      </c>
      <c r="E75" s="108">
        <v>0</v>
      </c>
      <c r="F75" s="108">
        <f t="shared" si="17"/>
        <v>0</v>
      </c>
      <c r="G75" s="105">
        <f t="shared" si="18"/>
        <v>1</v>
      </c>
      <c r="H75" s="105">
        <f t="shared" si="18"/>
        <v>1</v>
      </c>
      <c r="I75" s="108">
        <f t="shared" si="19"/>
        <v>0</v>
      </c>
      <c r="K75" s="106">
        <v>0</v>
      </c>
      <c r="L75" s="105">
        <f t="shared" si="20"/>
        <v>1</v>
      </c>
      <c r="M75" s="105">
        <f t="shared" si="20"/>
        <v>1</v>
      </c>
      <c r="N75" s="108">
        <f t="shared" si="21"/>
        <v>0</v>
      </c>
    </row>
    <row r="76" spans="1:14">
      <c r="A76" s="30">
        <f t="shared" si="1"/>
        <v>62</v>
      </c>
      <c r="B76" s="122">
        <v>37800</v>
      </c>
      <c r="C76" s="29" t="s">
        <v>144</v>
      </c>
      <c r="D76" s="106">
        <v>2295801.9573438382</v>
      </c>
      <c r="E76" s="108">
        <v>0</v>
      </c>
      <c r="F76" s="108">
        <f t="shared" si="17"/>
        <v>2295801.9573438382</v>
      </c>
      <c r="G76" s="105">
        <f t="shared" si="18"/>
        <v>1</v>
      </c>
      <c r="H76" s="105">
        <f t="shared" si="18"/>
        <v>1</v>
      </c>
      <c r="I76" s="108">
        <f t="shared" si="19"/>
        <v>2295801.9573438382</v>
      </c>
      <c r="K76" s="106">
        <v>2040538.0490784433</v>
      </c>
      <c r="L76" s="105">
        <f t="shared" si="20"/>
        <v>1</v>
      </c>
      <c r="M76" s="105">
        <f t="shared" si="20"/>
        <v>1</v>
      </c>
      <c r="N76" s="108">
        <f t="shared" si="21"/>
        <v>2040538.0490784433</v>
      </c>
    </row>
    <row r="77" spans="1:14">
      <c r="A77" s="30">
        <f t="shared" si="1"/>
        <v>63</v>
      </c>
      <c r="B77" s="122">
        <v>37900</v>
      </c>
      <c r="C77" s="29" t="s">
        <v>145</v>
      </c>
      <c r="D77" s="106">
        <v>910421.51675586833</v>
      </c>
      <c r="E77" s="108">
        <v>0</v>
      </c>
      <c r="F77" s="108">
        <f t="shared" si="17"/>
        <v>910421.51675586833</v>
      </c>
      <c r="G77" s="105">
        <f t="shared" si="18"/>
        <v>1</v>
      </c>
      <c r="H77" s="105">
        <f t="shared" si="18"/>
        <v>1</v>
      </c>
      <c r="I77" s="108">
        <f t="shared" si="19"/>
        <v>910421.51675586833</v>
      </c>
      <c r="K77" s="106">
        <v>874827.97025741392</v>
      </c>
      <c r="L77" s="105">
        <f t="shared" si="20"/>
        <v>1</v>
      </c>
      <c r="M77" s="105">
        <f t="shared" si="20"/>
        <v>1</v>
      </c>
      <c r="N77" s="108">
        <f t="shared" si="21"/>
        <v>874827.97025741392</v>
      </c>
    </row>
    <row r="78" spans="1:14">
      <c r="A78" s="30">
        <f t="shared" si="1"/>
        <v>64</v>
      </c>
      <c r="B78" s="122">
        <v>37905</v>
      </c>
      <c r="C78" s="29" t="s">
        <v>146</v>
      </c>
      <c r="D78" s="106">
        <v>1002917.8771220001</v>
      </c>
      <c r="E78" s="108">
        <v>0</v>
      </c>
      <c r="F78" s="108">
        <f t="shared" si="17"/>
        <v>1002917.8771220001</v>
      </c>
      <c r="G78" s="105">
        <f t="shared" si="18"/>
        <v>1</v>
      </c>
      <c r="H78" s="105">
        <f t="shared" si="18"/>
        <v>1</v>
      </c>
      <c r="I78" s="108">
        <f t="shared" si="19"/>
        <v>1002917.8771220001</v>
      </c>
      <c r="K78" s="106">
        <v>980669.81460976927</v>
      </c>
      <c r="L78" s="105">
        <f t="shared" si="20"/>
        <v>1</v>
      </c>
      <c r="M78" s="105">
        <f t="shared" si="20"/>
        <v>1</v>
      </c>
      <c r="N78" s="108">
        <f t="shared" si="21"/>
        <v>980669.81460976927</v>
      </c>
    </row>
    <row r="79" spans="1:14">
      <c r="A79" s="30">
        <f t="shared" si="1"/>
        <v>65</v>
      </c>
      <c r="B79" s="122">
        <v>38000</v>
      </c>
      <c r="C79" s="29" t="s">
        <v>147</v>
      </c>
      <c r="D79" s="106">
        <v>32934303.018117521</v>
      </c>
      <c r="E79" s="108">
        <v>0</v>
      </c>
      <c r="F79" s="108">
        <f t="shared" si="17"/>
        <v>32934303.018117521</v>
      </c>
      <c r="G79" s="105">
        <f t="shared" si="18"/>
        <v>1</v>
      </c>
      <c r="H79" s="105">
        <f t="shared" si="18"/>
        <v>1</v>
      </c>
      <c r="I79" s="108">
        <f t="shared" si="19"/>
        <v>32934303.018117521</v>
      </c>
      <c r="K79" s="106">
        <v>35036562.02058433</v>
      </c>
      <c r="L79" s="105">
        <f t="shared" si="20"/>
        <v>1</v>
      </c>
      <c r="M79" s="105">
        <f t="shared" si="20"/>
        <v>1</v>
      </c>
      <c r="N79" s="108">
        <f t="shared" si="21"/>
        <v>35036562.02058433</v>
      </c>
    </row>
    <row r="80" spans="1:14">
      <c r="A80" s="30">
        <f t="shared" si="1"/>
        <v>66</v>
      </c>
      <c r="B80" s="122">
        <v>38100</v>
      </c>
      <c r="C80" s="29" t="s">
        <v>148</v>
      </c>
      <c r="D80" s="106">
        <v>19525080.637169223</v>
      </c>
      <c r="E80" s="108">
        <v>0</v>
      </c>
      <c r="F80" s="108">
        <f t="shared" si="17"/>
        <v>19525080.637169223</v>
      </c>
      <c r="G80" s="105">
        <f t="shared" si="18"/>
        <v>1</v>
      </c>
      <c r="H80" s="105">
        <f t="shared" si="18"/>
        <v>1</v>
      </c>
      <c r="I80" s="108">
        <f t="shared" si="19"/>
        <v>19525080.637169223</v>
      </c>
      <c r="K80" s="106">
        <v>18290751.65068578</v>
      </c>
      <c r="L80" s="105">
        <f t="shared" si="20"/>
        <v>1</v>
      </c>
      <c r="M80" s="105">
        <f t="shared" si="20"/>
        <v>1</v>
      </c>
      <c r="N80" s="108">
        <f t="shared" si="21"/>
        <v>18290751.65068578</v>
      </c>
    </row>
    <row r="81" spans="1:14">
      <c r="A81" s="30">
        <f t="shared" ref="A81:A144" si="22">A80+1</f>
        <v>67</v>
      </c>
      <c r="B81" s="122">
        <v>38200</v>
      </c>
      <c r="C81" s="29" t="s">
        <v>149</v>
      </c>
      <c r="D81" s="106">
        <v>25843085.022182196</v>
      </c>
      <c r="E81" s="108">
        <v>0</v>
      </c>
      <c r="F81" s="108">
        <f t="shared" si="17"/>
        <v>25843085.022182196</v>
      </c>
      <c r="G81" s="105">
        <f t="shared" si="18"/>
        <v>1</v>
      </c>
      <c r="H81" s="105">
        <f t="shared" si="18"/>
        <v>1</v>
      </c>
      <c r="I81" s="108">
        <f t="shared" si="19"/>
        <v>25843085.022182196</v>
      </c>
      <c r="K81" s="106">
        <v>25107867.288646057</v>
      </c>
      <c r="L81" s="105">
        <f t="shared" si="20"/>
        <v>1</v>
      </c>
      <c r="M81" s="105">
        <f t="shared" si="20"/>
        <v>1</v>
      </c>
      <c r="N81" s="108">
        <f t="shared" si="21"/>
        <v>25107867.288646057</v>
      </c>
    </row>
    <row r="82" spans="1:14">
      <c r="A82" s="30">
        <f t="shared" si="22"/>
        <v>68</v>
      </c>
      <c r="B82" s="122">
        <v>38300</v>
      </c>
      <c r="C82" s="29" t="s">
        <v>150</v>
      </c>
      <c r="D82" s="106">
        <v>3972539.9633760937</v>
      </c>
      <c r="E82" s="108">
        <v>0</v>
      </c>
      <c r="F82" s="108">
        <f t="shared" si="17"/>
        <v>3972539.9633760937</v>
      </c>
      <c r="G82" s="105">
        <f t="shared" si="18"/>
        <v>1</v>
      </c>
      <c r="H82" s="105">
        <f t="shared" si="18"/>
        <v>1</v>
      </c>
      <c r="I82" s="108">
        <f t="shared" si="19"/>
        <v>3972539.9633760937</v>
      </c>
      <c r="K82" s="106">
        <v>3793935.4090875285</v>
      </c>
      <c r="L82" s="105">
        <f t="shared" si="20"/>
        <v>1</v>
      </c>
      <c r="M82" s="105">
        <f t="shared" si="20"/>
        <v>1</v>
      </c>
      <c r="N82" s="108">
        <f t="shared" si="21"/>
        <v>3793935.4090875285</v>
      </c>
    </row>
    <row r="83" spans="1:14">
      <c r="A83" s="30">
        <f t="shared" si="22"/>
        <v>69</v>
      </c>
      <c r="B83" s="122">
        <v>38400</v>
      </c>
      <c r="C83" s="29" t="s">
        <v>151</v>
      </c>
      <c r="D83" s="106">
        <v>88696.740371710941</v>
      </c>
      <c r="E83" s="108">
        <v>0</v>
      </c>
      <c r="F83" s="108">
        <f t="shared" si="17"/>
        <v>88696.740371710941</v>
      </c>
      <c r="G83" s="105">
        <f t="shared" si="18"/>
        <v>1</v>
      </c>
      <c r="H83" s="105">
        <f t="shared" si="18"/>
        <v>1</v>
      </c>
      <c r="I83" s="108">
        <f t="shared" si="19"/>
        <v>88696.740371710941</v>
      </c>
      <c r="K83" s="106">
        <v>86114.122551642344</v>
      </c>
      <c r="L83" s="105">
        <f t="shared" si="20"/>
        <v>1</v>
      </c>
      <c r="M83" s="105">
        <f t="shared" si="20"/>
        <v>1</v>
      </c>
      <c r="N83" s="108">
        <f t="shared" si="21"/>
        <v>86114.122551642344</v>
      </c>
    </row>
    <row r="84" spans="1:14">
      <c r="A84" s="30">
        <f t="shared" si="22"/>
        <v>70</v>
      </c>
      <c r="B84" s="122">
        <v>38500</v>
      </c>
      <c r="C84" s="29" t="s">
        <v>152</v>
      </c>
      <c r="D84" s="106">
        <v>2867363.2630342436</v>
      </c>
      <c r="E84" s="108">
        <v>0</v>
      </c>
      <c r="F84" s="108">
        <f t="shared" si="17"/>
        <v>2867363.2630342436</v>
      </c>
      <c r="G84" s="105">
        <f t="shared" si="18"/>
        <v>1</v>
      </c>
      <c r="H84" s="105">
        <f t="shared" si="18"/>
        <v>1</v>
      </c>
      <c r="I84" s="108">
        <f t="shared" si="19"/>
        <v>2867363.2630342436</v>
      </c>
      <c r="K84" s="106">
        <v>2796966.5955148404</v>
      </c>
      <c r="L84" s="105">
        <f t="shared" si="20"/>
        <v>1</v>
      </c>
      <c r="M84" s="105">
        <f t="shared" si="20"/>
        <v>1</v>
      </c>
      <c r="N84" s="108">
        <f t="shared" si="21"/>
        <v>2796966.5955148404</v>
      </c>
    </row>
    <row r="85" spans="1:14">
      <c r="A85" s="30">
        <f t="shared" si="22"/>
        <v>71</v>
      </c>
      <c r="B85" s="122"/>
      <c r="C85" s="29"/>
      <c r="D85" s="123"/>
      <c r="E85" s="123"/>
      <c r="F85" s="123"/>
      <c r="G85" s="105"/>
      <c r="H85" s="105"/>
      <c r="I85" s="123"/>
      <c r="K85" s="123"/>
      <c r="N85" s="123"/>
    </row>
    <row r="86" spans="1:14">
      <c r="A86" s="30">
        <f t="shared" si="22"/>
        <v>72</v>
      </c>
      <c r="B86" s="122"/>
      <c r="C86" s="29" t="s">
        <v>244</v>
      </c>
      <c r="D86" s="106">
        <f>SUM(D63:D85)</f>
        <v>150998590.91888201</v>
      </c>
      <c r="E86" s="106">
        <f>SUM(E63:E85)</f>
        <v>0</v>
      </c>
      <c r="F86" s="106">
        <f>SUM(F63:F85)</f>
        <v>150998590.91888201</v>
      </c>
      <c r="G86" s="105"/>
      <c r="H86" s="105"/>
      <c r="I86" s="106">
        <f>SUM(I63:I85)</f>
        <v>150998590.91888201</v>
      </c>
      <c r="K86" s="106">
        <f>SUM(K63:K85)</f>
        <v>148215947.66064891</v>
      </c>
      <c r="N86" s="106">
        <f>SUM(N63:N85)</f>
        <v>148215947.66064891</v>
      </c>
    </row>
    <row r="87" spans="1:14">
      <c r="A87" s="30">
        <f t="shared" si="22"/>
        <v>73</v>
      </c>
      <c r="B87" s="122"/>
      <c r="C87" s="29"/>
      <c r="D87" s="108"/>
      <c r="E87" s="108"/>
      <c r="F87" s="108"/>
      <c r="G87" s="105"/>
      <c r="H87" s="105"/>
      <c r="I87" s="108"/>
      <c r="K87" s="108"/>
      <c r="N87" s="108"/>
    </row>
    <row r="88" spans="1:14">
      <c r="A88" s="30">
        <f t="shared" si="22"/>
        <v>74</v>
      </c>
      <c r="B88" s="124"/>
      <c r="C88" s="75" t="s">
        <v>182</v>
      </c>
      <c r="D88" s="108"/>
      <c r="E88" s="108"/>
      <c r="F88" s="108"/>
      <c r="G88" s="105"/>
      <c r="H88" s="105"/>
      <c r="I88" s="108"/>
      <c r="K88" s="108"/>
      <c r="N88" s="108"/>
    </row>
    <row r="89" spans="1:14">
      <c r="A89" s="30">
        <f t="shared" si="22"/>
        <v>75</v>
      </c>
      <c r="B89" s="122">
        <v>38900</v>
      </c>
      <c r="C89" s="125" t="s">
        <v>245</v>
      </c>
      <c r="D89" s="106">
        <v>0</v>
      </c>
      <c r="E89" s="106">
        <v>0</v>
      </c>
      <c r="F89" s="106">
        <f t="shared" ref="F89:F116" si="23">D89-E89</f>
        <v>0</v>
      </c>
      <c r="G89" s="105">
        <f t="shared" ref="G89:H104" si="24">$G$16</f>
        <v>1</v>
      </c>
      <c r="H89" s="105">
        <f t="shared" si="24"/>
        <v>1</v>
      </c>
      <c r="I89" s="106">
        <f t="shared" ref="I89:I116" si="25">F89*G89*H89</f>
        <v>0</v>
      </c>
      <c r="K89" s="106">
        <v>0</v>
      </c>
      <c r="L89" s="105">
        <f t="shared" ref="L89:M104" si="26">$G$16</f>
        <v>1</v>
      </c>
      <c r="M89" s="105">
        <f t="shared" si="26"/>
        <v>1</v>
      </c>
      <c r="N89" s="106">
        <f t="shared" ref="N89:N116" si="27">K89*L89*M89</f>
        <v>0</v>
      </c>
    </row>
    <row r="90" spans="1:14">
      <c r="A90" s="30">
        <f t="shared" si="22"/>
        <v>76</v>
      </c>
      <c r="B90" s="122">
        <v>39000</v>
      </c>
      <c r="C90" s="125" t="s">
        <v>246</v>
      </c>
      <c r="D90" s="106">
        <v>1061493.2903289264</v>
      </c>
      <c r="E90" s="108">
        <v>0</v>
      </c>
      <c r="F90" s="108">
        <f t="shared" si="23"/>
        <v>1061493.2903289264</v>
      </c>
      <c r="G90" s="105">
        <f t="shared" si="24"/>
        <v>1</v>
      </c>
      <c r="H90" s="105">
        <f t="shared" si="24"/>
        <v>1</v>
      </c>
      <c r="I90" s="108">
        <f t="shared" si="25"/>
        <v>1061493.2903289264</v>
      </c>
      <c r="K90" s="106">
        <v>923762.4874014433</v>
      </c>
      <c r="L90" s="105">
        <f t="shared" si="26"/>
        <v>1</v>
      </c>
      <c r="M90" s="105">
        <f t="shared" si="26"/>
        <v>1</v>
      </c>
      <c r="N90" s="108">
        <f t="shared" si="27"/>
        <v>923762.4874014433</v>
      </c>
    </row>
    <row r="91" spans="1:14">
      <c r="A91" s="30">
        <f t="shared" si="22"/>
        <v>77</v>
      </c>
      <c r="B91" s="122">
        <v>39002</v>
      </c>
      <c r="C91" s="125" t="s">
        <v>247</v>
      </c>
      <c r="D91" s="106">
        <v>103168.30917999994</v>
      </c>
      <c r="E91" s="108">
        <v>0</v>
      </c>
      <c r="F91" s="108">
        <f t="shared" si="23"/>
        <v>103168.30917999994</v>
      </c>
      <c r="G91" s="105">
        <f t="shared" si="24"/>
        <v>1</v>
      </c>
      <c r="H91" s="105">
        <f t="shared" si="24"/>
        <v>1</v>
      </c>
      <c r="I91" s="108">
        <f t="shared" si="25"/>
        <v>103168.30917999994</v>
      </c>
      <c r="K91" s="106">
        <v>99913.744394615351</v>
      </c>
      <c r="L91" s="105">
        <f t="shared" si="26"/>
        <v>1</v>
      </c>
      <c r="M91" s="105">
        <f t="shared" si="26"/>
        <v>1</v>
      </c>
      <c r="N91" s="108">
        <f t="shared" si="27"/>
        <v>99913.744394615351</v>
      </c>
    </row>
    <row r="92" spans="1:14">
      <c r="A92" s="30">
        <f t="shared" si="22"/>
        <v>78</v>
      </c>
      <c r="B92" s="122">
        <v>39003</v>
      </c>
      <c r="C92" s="125" t="s">
        <v>248</v>
      </c>
      <c r="D92" s="106">
        <v>274645.34458400006</v>
      </c>
      <c r="E92" s="108">
        <v>0</v>
      </c>
      <c r="F92" s="108">
        <f t="shared" si="23"/>
        <v>274645.34458400006</v>
      </c>
      <c r="G92" s="105">
        <f t="shared" si="24"/>
        <v>1</v>
      </c>
      <c r="H92" s="105">
        <f t="shared" si="24"/>
        <v>1</v>
      </c>
      <c r="I92" s="108">
        <f t="shared" si="25"/>
        <v>274645.34458400006</v>
      </c>
      <c r="K92" s="106">
        <v>261312.39584953847</v>
      </c>
      <c r="L92" s="105">
        <f t="shared" si="26"/>
        <v>1</v>
      </c>
      <c r="M92" s="105">
        <f t="shared" si="26"/>
        <v>1</v>
      </c>
      <c r="N92" s="108">
        <f t="shared" si="27"/>
        <v>261312.39584953847</v>
      </c>
    </row>
    <row r="93" spans="1:14">
      <c r="A93" s="30">
        <f t="shared" si="22"/>
        <v>79</v>
      </c>
      <c r="B93" s="122">
        <v>39004</v>
      </c>
      <c r="C93" s="125" t="s">
        <v>249</v>
      </c>
      <c r="D93" s="106">
        <v>4562.2991120000033</v>
      </c>
      <c r="E93" s="108">
        <v>0</v>
      </c>
      <c r="F93" s="108">
        <f t="shared" si="23"/>
        <v>4562.2991120000033</v>
      </c>
      <c r="G93" s="105">
        <f t="shared" si="24"/>
        <v>1</v>
      </c>
      <c r="H93" s="105">
        <f t="shared" si="24"/>
        <v>1</v>
      </c>
      <c r="I93" s="108">
        <f t="shared" si="25"/>
        <v>4562.2991120000033</v>
      </c>
      <c r="K93" s="106">
        <v>4318.7524532307707</v>
      </c>
      <c r="L93" s="105">
        <f t="shared" si="26"/>
        <v>1</v>
      </c>
      <c r="M93" s="105">
        <f t="shared" si="26"/>
        <v>1</v>
      </c>
      <c r="N93" s="108">
        <f t="shared" si="27"/>
        <v>4318.7524532307707</v>
      </c>
    </row>
    <row r="94" spans="1:14">
      <c r="A94" s="30">
        <f t="shared" si="22"/>
        <v>80</v>
      </c>
      <c r="B94" s="122">
        <v>39009</v>
      </c>
      <c r="C94" s="125" t="s">
        <v>250</v>
      </c>
      <c r="D94" s="106">
        <v>1248109.8085129997</v>
      </c>
      <c r="E94" s="108">
        <v>0</v>
      </c>
      <c r="F94" s="108">
        <f t="shared" si="23"/>
        <v>1248109.8085129997</v>
      </c>
      <c r="G94" s="105">
        <f t="shared" si="24"/>
        <v>1</v>
      </c>
      <c r="H94" s="105">
        <f t="shared" si="24"/>
        <v>1</v>
      </c>
      <c r="I94" s="108">
        <f t="shared" si="25"/>
        <v>1248109.8085129997</v>
      </c>
      <c r="K94" s="106">
        <v>1194302.9851401155</v>
      </c>
      <c r="L94" s="105">
        <f t="shared" si="26"/>
        <v>1</v>
      </c>
      <c r="M94" s="105">
        <f t="shared" si="26"/>
        <v>1</v>
      </c>
      <c r="N94" s="108">
        <f t="shared" si="27"/>
        <v>1194302.9851401155</v>
      </c>
    </row>
    <row r="95" spans="1:14">
      <c r="A95" s="30">
        <f t="shared" si="22"/>
        <v>81</v>
      </c>
      <c r="B95" s="122">
        <v>39100</v>
      </c>
      <c r="C95" s="125" t="s">
        <v>251</v>
      </c>
      <c r="D95" s="106">
        <v>1067724.7252613688</v>
      </c>
      <c r="E95" s="108">
        <v>0</v>
      </c>
      <c r="F95" s="108">
        <f t="shared" si="23"/>
        <v>1067724.7252613688</v>
      </c>
      <c r="G95" s="105">
        <f t="shared" si="24"/>
        <v>1</v>
      </c>
      <c r="H95" s="105">
        <f t="shared" si="24"/>
        <v>1</v>
      </c>
      <c r="I95" s="108">
        <f t="shared" si="25"/>
        <v>1067724.7252613688</v>
      </c>
      <c r="K95" s="106">
        <v>994844.35406668484</v>
      </c>
      <c r="L95" s="105">
        <f t="shared" si="26"/>
        <v>1</v>
      </c>
      <c r="M95" s="105">
        <f t="shared" si="26"/>
        <v>1</v>
      </c>
      <c r="N95" s="108">
        <f t="shared" si="27"/>
        <v>994844.35406668484</v>
      </c>
    </row>
    <row r="96" spans="1:14">
      <c r="A96" s="30">
        <f t="shared" si="22"/>
        <v>82</v>
      </c>
      <c r="B96" s="122">
        <v>39103</v>
      </c>
      <c r="C96" s="125" t="s">
        <v>159</v>
      </c>
      <c r="D96" s="106">
        <v>0</v>
      </c>
      <c r="E96" s="108">
        <v>0</v>
      </c>
      <c r="F96" s="108">
        <f t="shared" si="23"/>
        <v>0</v>
      </c>
      <c r="G96" s="105">
        <f t="shared" si="24"/>
        <v>1</v>
      </c>
      <c r="H96" s="105">
        <f t="shared" si="24"/>
        <v>1</v>
      </c>
      <c r="I96" s="108">
        <f t="shared" si="25"/>
        <v>0</v>
      </c>
      <c r="K96" s="106">
        <v>0</v>
      </c>
      <c r="L96" s="105">
        <f t="shared" si="26"/>
        <v>1</v>
      </c>
      <c r="M96" s="105">
        <f t="shared" si="26"/>
        <v>1</v>
      </c>
      <c r="N96" s="108">
        <f t="shared" si="27"/>
        <v>0</v>
      </c>
    </row>
    <row r="97" spans="1:14">
      <c r="A97" s="30">
        <f t="shared" si="22"/>
        <v>83</v>
      </c>
      <c r="B97" s="122">
        <v>39200</v>
      </c>
      <c r="C97" s="125" t="s">
        <v>252</v>
      </c>
      <c r="D97" s="106">
        <v>99732.918329999971</v>
      </c>
      <c r="E97" s="108">
        <v>0</v>
      </c>
      <c r="F97" s="108">
        <f t="shared" si="23"/>
        <v>99732.918329999971</v>
      </c>
      <c r="G97" s="105">
        <f t="shared" si="24"/>
        <v>1</v>
      </c>
      <c r="H97" s="105">
        <f t="shared" si="24"/>
        <v>1</v>
      </c>
      <c r="I97" s="108">
        <f t="shared" si="25"/>
        <v>99732.918329999971</v>
      </c>
      <c r="K97" s="106">
        <v>83004.206858076912</v>
      </c>
      <c r="L97" s="105">
        <f t="shared" si="26"/>
        <v>1</v>
      </c>
      <c r="M97" s="105">
        <f t="shared" si="26"/>
        <v>1</v>
      </c>
      <c r="N97" s="108">
        <f t="shared" si="27"/>
        <v>83004.206858076912</v>
      </c>
    </row>
    <row r="98" spans="1:14">
      <c r="A98" s="30">
        <f t="shared" si="22"/>
        <v>84</v>
      </c>
      <c r="B98" s="122">
        <v>39202</v>
      </c>
      <c r="C98" s="125" t="s">
        <v>253</v>
      </c>
      <c r="D98" s="106">
        <v>-2529.39</v>
      </c>
      <c r="E98" s="108">
        <v>0</v>
      </c>
      <c r="F98" s="108">
        <f t="shared" si="23"/>
        <v>-2529.39</v>
      </c>
      <c r="G98" s="105">
        <f t="shared" si="24"/>
        <v>1</v>
      </c>
      <c r="H98" s="105">
        <f t="shared" si="24"/>
        <v>1</v>
      </c>
      <c r="I98" s="108">
        <f t="shared" si="25"/>
        <v>-2529.39</v>
      </c>
      <c r="K98" s="106">
        <v>-2529.39</v>
      </c>
      <c r="L98" s="105">
        <f t="shared" si="26"/>
        <v>1</v>
      </c>
      <c r="M98" s="105">
        <f t="shared" si="26"/>
        <v>1</v>
      </c>
      <c r="N98" s="108">
        <f t="shared" si="27"/>
        <v>-2529.39</v>
      </c>
    </row>
    <row r="99" spans="1:14">
      <c r="A99" s="30">
        <f t="shared" si="22"/>
        <v>85</v>
      </c>
      <c r="B99" s="124">
        <v>39400</v>
      </c>
      <c r="C99" s="125" t="s">
        <v>254</v>
      </c>
      <c r="D99" s="106">
        <v>1125067.9001141903</v>
      </c>
      <c r="E99" s="108">
        <v>0</v>
      </c>
      <c r="F99" s="108">
        <f t="shared" si="23"/>
        <v>1125067.9001141903</v>
      </c>
      <c r="G99" s="105">
        <f t="shared" si="24"/>
        <v>1</v>
      </c>
      <c r="H99" s="105">
        <f t="shared" si="24"/>
        <v>1</v>
      </c>
      <c r="I99" s="108">
        <f t="shared" si="25"/>
        <v>1125067.9001141903</v>
      </c>
      <c r="K99" s="106">
        <v>1009734.8682471215</v>
      </c>
      <c r="L99" s="105">
        <f t="shared" si="26"/>
        <v>1</v>
      </c>
      <c r="M99" s="105">
        <f t="shared" si="26"/>
        <v>1</v>
      </c>
      <c r="N99" s="108">
        <f t="shared" si="27"/>
        <v>1009734.8682471215</v>
      </c>
    </row>
    <row r="100" spans="1:14">
      <c r="A100" s="30">
        <f t="shared" si="22"/>
        <v>86</v>
      </c>
      <c r="B100" s="124">
        <v>39603</v>
      </c>
      <c r="C100" s="126" t="s">
        <v>255</v>
      </c>
      <c r="D100" s="106">
        <v>39654.637739999991</v>
      </c>
      <c r="E100" s="108">
        <v>0</v>
      </c>
      <c r="F100" s="108">
        <f t="shared" si="23"/>
        <v>39654.637739999991</v>
      </c>
      <c r="G100" s="105">
        <f t="shared" si="24"/>
        <v>1</v>
      </c>
      <c r="H100" s="105">
        <f t="shared" si="24"/>
        <v>1</v>
      </c>
      <c r="I100" s="108">
        <f t="shared" si="25"/>
        <v>39654.637739999991</v>
      </c>
      <c r="K100" s="106">
        <v>37157.873150769221</v>
      </c>
      <c r="L100" s="105">
        <f t="shared" si="26"/>
        <v>1</v>
      </c>
      <c r="M100" s="105">
        <f t="shared" si="26"/>
        <v>1</v>
      </c>
      <c r="N100" s="108">
        <f t="shared" si="27"/>
        <v>37157.873150769221</v>
      </c>
    </row>
    <row r="101" spans="1:14">
      <c r="A101" s="30">
        <f t="shared" si="22"/>
        <v>87</v>
      </c>
      <c r="B101" s="124">
        <v>39604</v>
      </c>
      <c r="C101" s="125" t="s">
        <v>256</v>
      </c>
      <c r="D101" s="106">
        <v>62817.883901249988</v>
      </c>
      <c r="E101" s="108">
        <v>0</v>
      </c>
      <c r="F101" s="108">
        <f t="shared" si="23"/>
        <v>62817.883901249988</v>
      </c>
      <c r="G101" s="105">
        <f t="shared" si="24"/>
        <v>1</v>
      </c>
      <c r="H101" s="105">
        <f t="shared" si="24"/>
        <v>1</v>
      </c>
      <c r="I101" s="108">
        <f t="shared" si="25"/>
        <v>62817.883901249988</v>
      </c>
      <c r="K101" s="106">
        <v>58839.865046538456</v>
      </c>
      <c r="L101" s="105">
        <f t="shared" si="26"/>
        <v>1</v>
      </c>
      <c r="M101" s="105">
        <f t="shared" si="26"/>
        <v>1</v>
      </c>
      <c r="N101" s="108">
        <f t="shared" si="27"/>
        <v>58839.865046538456</v>
      </c>
    </row>
    <row r="102" spans="1:14">
      <c r="A102" s="30">
        <f t="shared" si="22"/>
        <v>88</v>
      </c>
      <c r="B102" s="124">
        <v>39605</v>
      </c>
      <c r="C102" s="125" t="s">
        <v>257</v>
      </c>
      <c r="D102" s="106">
        <v>19141.220840499998</v>
      </c>
      <c r="E102" s="108">
        <v>0</v>
      </c>
      <c r="F102" s="108">
        <f t="shared" si="23"/>
        <v>19141.220840499998</v>
      </c>
      <c r="G102" s="105">
        <f t="shared" si="24"/>
        <v>1</v>
      </c>
      <c r="H102" s="105">
        <f t="shared" si="24"/>
        <v>1</v>
      </c>
      <c r="I102" s="108">
        <f t="shared" si="25"/>
        <v>19141.220840499998</v>
      </c>
      <c r="K102" s="106">
        <v>17249.974841673073</v>
      </c>
      <c r="L102" s="105">
        <f t="shared" si="26"/>
        <v>1</v>
      </c>
      <c r="M102" s="105">
        <f t="shared" si="26"/>
        <v>1</v>
      </c>
      <c r="N102" s="108">
        <f t="shared" si="27"/>
        <v>17249.974841673073</v>
      </c>
    </row>
    <row r="103" spans="1:14">
      <c r="A103" s="30">
        <f t="shared" si="22"/>
        <v>89</v>
      </c>
      <c r="B103" s="124">
        <v>39700</v>
      </c>
      <c r="C103" s="125" t="s">
        <v>258</v>
      </c>
      <c r="D103" s="106">
        <v>242784.42595249997</v>
      </c>
      <c r="E103" s="108">
        <v>0</v>
      </c>
      <c r="F103" s="108">
        <f t="shared" si="23"/>
        <v>242784.42595249997</v>
      </c>
      <c r="G103" s="105">
        <f t="shared" si="24"/>
        <v>1</v>
      </c>
      <c r="H103" s="105">
        <f t="shared" si="24"/>
        <v>1</v>
      </c>
      <c r="I103" s="108">
        <f t="shared" si="25"/>
        <v>242784.42595249997</v>
      </c>
      <c r="K103" s="106">
        <v>222773.73967951923</v>
      </c>
      <c r="L103" s="105">
        <f t="shared" si="26"/>
        <v>1</v>
      </c>
      <c r="M103" s="105">
        <f t="shared" si="26"/>
        <v>1</v>
      </c>
      <c r="N103" s="108">
        <f t="shared" si="27"/>
        <v>222773.73967951923</v>
      </c>
    </row>
    <row r="104" spans="1:14">
      <c r="A104" s="30">
        <f t="shared" si="22"/>
        <v>90</v>
      </c>
      <c r="B104" s="124">
        <v>39701</v>
      </c>
      <c r="C104" s="125" t="s">
        <v>167</v>
      </c>
      <c r="D104" s="106">
        <v>0</v>
      </c>
      <c r="E104" s="108">
        <v>0</v>
      </c>
      <c r="F104" s="108">
        <f t="shared" si="23"/>
        <v>0</v>
      </c>
      <c r="G104" s="105">
        <f t="shared" si="24"/>
        <v>1</v>
      </c>
      <c r="H104" s="105">
        <f t="shared" si="24"/>
        <v>1</v>
      </c>
      <c r="I104" s="108">
        <f t="shared" si="25"/>
        <v>0</v>
      </c>
      <c r="K104" s="106">
        <v>0</v>
      </c>
      <c r="L104" s="105">
        <f t="shared" si="26"/>
        <v>1</v>
      </c>
      <c r="M104" s="105">
        <f t="shared" si="26"/>
        <v>1</v>
      </c>
      <c r="N104" s="108">
        <f t="shared" si="27"/>
        <v>0</v>
      </c>
    </row>
    <row r="105" spans="1:14">
      <c r="A105" s="30">
        <f t="shared" si="22"/>
        <v>91</v>
      </c>
      <c r="B105" s="124">
        <v>39702</v>
      </c>
      <c r="C105" s="125" t="s">
        <v>167</v>
      </c>
      <c r="D105" s="106">
        <v>0</v>
      </c>
      <c r="E105" s="108">
        <v>0</v>
      </c>
      <c r="F105" s="108">
        <f t="shared" si="23"/>
        <v>0</v>
      </c>
      <c r="G105" s="105">
        <f t="shared" ref="G105:H116" si="28">$G$16</f>
        <v>1</v>
      </c>
      <c r="H105" s="105">
        <f t="shared" si="28"/>
        <v>1</v>
      </c>
      <c r="I105" s="108">
        <f t="shared" si="25"/>
        <v>0</v>
      </c>
      <c r="K105" s="106">
        <v>0</v>
      </c>
      <c r="L105" s="105">
        <f t="shared" ref="L105:M116" si="29">$G$16</f>
        <v>1</v>
      </c>
      <c r="M105" s="105">
        <f t="shared" si="29"/>
        <v>1</v>
      </c>
      <c r="N105" s="108">
        <f t="shared" si="27"/>
        <v>0</v>
      </c>
    </row>
    <row r="106" spans="1:14">
      <c r="A106" s="30">
        <f t="shared" si="22"/>
        <v>92</v>
      </c>
      <c r="B106" s="124">
        <v>39705</v>
      </c>
      <c r="C106" s="125" t="s">
        <v>259</v>
      </c>
      <c r="D106" s="106">
        <v>0</v>
      </c>
      <c r="E106" s="108">
        <v>0</v>
      </c>
      <c r="F106" s="108">
        <f t="shared" si="23"/>
        <v>0</v>
      </c>
      <c r="G106" s="105">
        <f t="shared" si="28"/>
        <v>1</v>
      </c>
      <c r="H106" s="105">
        <f t="shared" si="28"/>
        <v>1</v>
      </c>
      <c r="I106" s="108">
        <f t="shared" si="25"/>
        <v>0</v>
      </c>
      <c r="K106" s="106">
        <v>0</v>
      </c>
      <c r="L106" s="105">
        <f t="shared" si="29"/>
        <v>1</v>
      </c>
      <c r="M106" s="105">
        <f t="shared" si="29"/>
        <v>1</v>
      </c>
      <c r="N106" s="108">
        <f t="shared" si="27"/>
        <v>0</v>
      </c>
    </row>
    <row r="107" spans="1:14">
      <c r="A107" s="30">
        <f t="shared" si="22"/>
        <v>93</v>
      </c>
      <c r="B107" s="124">
        <v>39800</v>
      </c>
      <c r="C107" s="125" t="s">
        <v>260</v>
      </c>
      <c r="D107" s="106">
        <v>1926941.6572500004</v>
      </c>
      <c r="E107" s="108">
        <v>0</v>
      </c>
      <c r="F107" s="108">
        <f t="shared" si="23"/>
        <v>1926941.6572500004</v>
      </c>
      <c r="G107" s="105">
        <f t="shared" si="28"/>
        <v>1</v>
      </c>
      <c r="H107" s="105">
        <f t="shared" si="28"/>
        <v>1</v>
      </c>
      <c r="I107" s="108">
        <f t="shared" si="25"/>
        <v>1926941.6572500004</v>
      </c>
      <c r="K107" s="106">
        <v>1805130.5538750004</v>
      </c>
      <c r="L107" s="105">
        <f t="shared" si="29"/>
        <v>1</v>
      </c>
      <c r="M107" s="105">
        <f t="shared" si="29"/>
        <v>1</v>
      </c>
      <c r="N107" s="108">
        <f t="shared" si="27"/>
        <v>1805130.5538750004</v>
      </c>
    </row>
    <row r="108" spans="1:14">
      <c r="A108" s="30">
        <f t="shared" si="22"/>
        <v>94</v>
      </c>
      <c r="B108" s="124">
        <v>39901</v>
      </c>
      <c r="C108" s="125" t="s">
        <v>170</v>
      </c>
      <c r="D108" s="106">
        <v>5282.297999999998</v>
      </c>
      <c r="E108" s="108">
        <v>0</v>
      </c>
      <c r="F108" s="108">
        <f t="shared" si="23"/>
        <v>5282.297999999998</v>
      </c>
      <c r="G108" s="105">
        <f t="shared" si="28"/>
        <v>1</v>
      </c>
      <c r="H108" s="105">
        <f t="shared" si="28"/>
        <v>1</v>
      </c>
      <c r="I108" s="108">
        <f t="shared" si="25"/>
        <v>5282.297999999998</v>
      </c>
      <c r="K108" s="106">
        <v>4530.7844615384602</v>
      </c>
      <c r="L108" s="105">
        <f t="shared" si="29"/>
        <v>1</v>
      </c>
      <c r="M108" s="105">
        <f t="shared" si="29"/>
        <v>1</v>
      </c>
      <c r="N108" s="108">
        <f t="shared" si="27"/>
        <v>4530.7844615384602</v>
      </c>
    </row>
    <row r="109" spans="1:14">
      <c r="A109" s="30">
        <f t="shared" si="22"/>
        <v>95</v>
      </c>
      <c r="B109" s="124">
        <v>39902</v>
      </c>
      <c r="C109" s="125" t="s">
        <v>171</v>
      </c>
      <c r="D109" s="106">
        <v>0</v>
      </c>
      <c r="E109" s="108">
        <v>0</v>
      </c>
      <c r="F109" s="108">
        <f t="shared" si="23"/>
        <v>0</v>
      </c>
      <c r="G109" s="105">
        <f t="shared" si="28"/>
        <v>1</v>
      </c>
      <c r="H109" s="105">
        <f t="shared" si="28"/>
        <v>1</v>
      </c>
      <c r="I109" s="108">
        <f t="shared" si="25"/>
        <v>0</v>
      </c>
      <c r="K109" s="106">
        <v>0</v>
      </c>
      <c r="L109" s="105">
        <f t="shared" si="29"/>
        <v>1</v>
      </c>
      <c r="M109" s="105">
        <f t="shared" si="29"/>
        <v>1</v>
      </c>
      <c r="N109" s="108">
        <f t="shared" si="27"/>
        <v>0</v>
      </c>
    </row>
    <row r="110" spans="1:14">
      <c r="A110" s="30">
        <f t="shared" si="22"/>
        <v>96</v>
      </c>
      <c r="B110" s="124">
        <v>39903</v>
      </c>
      <c r="C110" s="125" t="s">
        <v>261</v>
      </c>
      <c r="D110" s="106">
        <v>54549.582999999977</v>
      </c>
      <c r="E110" s="108">
        <v>0</v>
      </c>
      <c r="F110" s="108">
        <f t="shared" si="23"/>
        <v>54549.582999999977</v>
      </c>
      <c r="G110" s="105">
        <f t="shared" si="28"/>
        <v>1</v>
      </c>
      <c r="H110" s="105">
        <f t="shared" si="28"/>
        <v>1</v>
      </c>
      <c r="I110" s="108">
        <f t="shared" si="25"/>
        <v>54549.582999999977</v>
      </c>
      <c r="K110" s="106">
        <v>47468.61234615383</v>
      </c>
      <c r="L110" s="105">
        <f t="shared" si="29"/>
        <v>1</v>
      </c>
      <c r="M110" s="105">
        <f t="shared" si="29"/>
        <v>1</v>
      </c>
      <c r="N110" s="108">
        <f t="shared" si="27"/>
        <v>47468.61234615383</v>
      </c>
    </row>
    <row r="111" spans="1:14">
      <c r="A111" s="30">
        <f t="shared" si="22"/>
        <v>97</v>
      </c>
      <c r="B111" s="124">
        <v>39906</v>
      </c>
      <c r="C111" s="125" t="s">
        <v>262</v>
      </c>
      <c r="D111" s="106">
        <v>355562.19814712851</v>
      </c>
      <c r="E111" s="108">
        <v>0</v>
      </c>
      <c r="F111" s="108">
        <f t="shared" si="23"/>
        <v>355562.19814712851</v>
      </c>
      <c r="G111" s="105">
        <f t="shared" si="28"/>
        <v>1</v>
      </c>
      <c r="H111" s="105">
        <f t="shared" si="28"/>
        <v>1</v>
      </c>
      <c r="I111" s="108">
        <f t="shared" si="25"/>
        <v>355562.19814712851</v>
      </c>
      <c r="K111" s="106">
        <v>487081.04667750426</v>
      </c>
      <c r="L111" s="105">
        <f t="shared" si="29"/>
        <v>1</v>
      </c>
      <c r="M111" s="105">
        <f t="shared" si="29"/>
        <v>1</v>
      </c>
      <c r="N111" s="108">
        <f t="shared" si="27"/>
        <v>487081.04667750426</v>
      </c>
    </row>
    <row r="112" spans="1:14">
      <c r="A112" s="30">
        <f t="shared" si="22"/>
        <v>98</v>
      </c>
      <c r="B112" s="124">
        <v>39907</v>
      </c>
      <c r="C112" s="125" t="s">
        <v>263</v>
      </c>
      <c r="D112" s="106">
        <v>0</v>
      </c>
      <c r="E112" s="108">
        <v>0</v>
      </c>
      <c r="F112" s="108">
        <f t="shared" si="23"/>
        <v>0</v>
      </c>
      <c r="G112" s="105">
        <f t="shared" si="28"/>
        <v>1</v>
      </c>
      <c r="H112" s="105">
        <f t="shared" si="28"/>
        <v>1</v>
      </c>
      <c r="I112" s="108">
        <f t="shared" si="25"/>
        <v>0</v>
      </c>
      <c r="K112" s="106">
        <v>0</v>
      </c>
      <c r="L112" s="105">
        <f t="shared" si="29"/>
        <v>1</v>
      </c>
      <c r="M112" s="105">
        <f t="shared" si="29"/>
        <v>1</v>
      </c>
      <c r="N112" s="108">
        <f t="shared" si="27"/>
        <v>0</v>
      </c>
    </row>
    <row r="113" spans="1:19">
      <c r="A113" s="30">
        <f t="shared" si="22"/>
        <v>99</v>
      </c>
      <c r="B113" s="124">
        <v>39908</v>
      </c>
      <c r="C113" s="125" t="s">
        <v>264</v>
      </c>
      <c r="D113" s="106">
        <v>110712.2595805</v>
      </c>
      <c r="E113" s="108">
        <v>0</v>
      </c>
      <c r="F113" s="108">
        <f t="shared" si="23"/>
        <v>110712.2595805</v>
      </c>
      <c r="G113" s="105">
        <f t="shared" si="28"/>
        <v>1</v>
      </c>
      <c r="H113" s="105">
        <f t="shared" si="28"/>
        <v>1</v>
      </c>
      <c r="I113" s="108">
        <f t="shared" si="25"/>
        <v>110712.2595805</v>
      </c>
      <c r="K113" s="106">
        <v>108890.54757936539</v>
      </c>
      <c r="L113" s="105">
        <f t="shared" si="29"/>
        <v>1</v>
      </c>
      <c r="M113" s="105">
        <f t="shared" si="29"/>
        <v>1</v>
      </c>
      <c r="N113" s="108">
        <f t="shared" si="27"/>
        <v>108890.54757936539</v>
      </c>
    </row>
    <row r="114" spans="1:19">
      <c r="A114" s="30">
        <f t="shared" si="22"/>
        <v>100</v>
      </c>
      <c r="B114" s="124"/>
      <c r="C114" s="29" t="s">
        <v>265</v>
      </c>
      <c r="D114" s="106">
        <v>-6374709.4599999981</v>
      </c>
      <c r="E114" s="108">
        <v>0</v>
      </c>
      <c r="F114" s="108">
        <f t="shared" si="23"/>
        <v>-6374709.4599999981</v>
      </c>
      <c r="G114" s="105">
        <f t="shared" si="28"/>
        <v>1</v>
      </c>
      <c r="H114" s="105">
        <f t="shared" si="28"/>
        <v>1</v>
      </c>
      <c r="I114" s="108">
        <f t="shared" si="25"/>
        <v>-6374709.4599999981</v>
      </c>
      <c r="K114" s="106">
        <v>-5933440.2569230748</v>
      </c>
      <c r="L114" s="105">
        <f t="shared" si="29"/>
        <v>1</v>
      </c>
      <c r="M114" s="105">
        <f t="shared" si="29"/>
        <v>1</v>
      </c>
      <c r="N114" s="108">
        <f t="shared" si="27"/>
        <v>-5933440.2569230748</v>
      </c>
    </row>
    <row r="115" spans="1:19">
      <c r="A115" s="30">
        <f t="shared" si="22"/>
        <v>101</v>
      </c>
      <c r="B115" s="124"/>
      <c r="C115" s="29" t="s">
        <v>266</v>
      </c>
      <c r="D115" s="106">
        <v>0</v>
      </c>
      <c r="E115" s="108">
        <v>0</v>
      </c>
      <c r="F115" s="108">
        <f t="shared" si="23"/>
        <v>0</v>
      </c>
      <c r="G115" s="105">
        <f t="shared" si="28"/>
        <v>1</v>
      </c>
      <c r="H115" s="105">
        <f t="shared" si="28"/>
        <v>1</v>
      </c>
      <c r="I115" s="108">
        <f t="shared" si="25"/>
        <v>0</v>
      </c>
      <c r="K115" s="106">
        <v>0</v>
      </c>
      <c r="L115" s="105">
        <f t="shared" si="29"/>
        <v>1</v>
      </c>
      <c r="M115" s="105">
        <f t="shared" si="29"/>
        <v>1</v>
      </c>
      <c r="N115" s="108">
        <f t="shared" si="27"/>
        <v>0</v>
      </c>
    </row>
    <row r="116" spans="1:19">
      <c r="A116" s="30">
        <f t="shared" si="22"/>
        <v>102</v>
      </c>
      <c r="B116" s="124"/>
      <c r="C116" s="29" t="s">
        <v>267</v>
      </c>
      <c r="D116" s="106">
        <v>0</v>
      </c>
      <c r="E116" s="108">
        <v>0</v>
      </c>
      <c r="F116" s="108">
        <f t="shared" si="23"/>
        <v>0</v>
      </c>
      <c r="G116" s="105">
        <f t="shared" si="28"/>
        <v>1</v>
      </c>
      <c r="H116" s="105">
        <f t="shared" si="28"/>
        <v>1</v>
      </c>
      <c r="I116" s="108">
        <f t="shared" si="25"/>
        <v>0</v>
      </c>
      <c r="K116" s="106">
        <v>0</v>
      </c>
      <c r="L116" s="105">
        <f t="shared" si="29"/>
        <v>1</v>
      </c>
      <c r="M116" s="105">
        <f t="shared" si="29"/>
        <v>1</v>
      </c>
      <c r="N116" s="108">
        <f t="shared" si="27"/>
        <v>0</v>
      </c>
      <c r="P116" s="127"/>
    </row>
    <row r="117" spans="1:19">
      <c r="A117" s="30">
        <f t="shared" si="22"/>
        <v>103</v>
      </c>
      <c r="B117" s="124"/>
      <c r="C117" s="29"/>
      <c r="D117" s="123"/>
      <c r="E117" s="108"/>
      <c r="F117" s="123"/>
      <c r="G117" s="105"/>
      <c r="H117" s="105"/>
      <c r="I117" s="123"/>
      <c r="K117" s="123"/>
      <c r="L117" s="105"/>
      <c r="M117" s="105"/>
      <c r="N117" s="123"/>
    </row>
    <row r="118" spans="1:19">
      <c r="A118" s="30">
        <f t="shared" si="22"/>
        <v>104</v>
      </c>
      <c r="B118" s="126"/>
      <c r="C118" s="29" t="s">
        <v>268</v>
      </c>
      <c r="D118" s="106">
        <f>SUM(D89:D117)</f>
        <v>1424711.9098353647</v>
      </c>
      <c r="E118" s="106">
        <f>SUM(E89:E117)</f>
        <v>0</v>
      </c>
      <c r="F118" s="106">
        <f>SUM(F89:F117)</f>
        <v>1424711.9098353647</v>
      </c>
      <c r="I118" s="106">
        <f>SUM(I89:I117)</f>
        <v>1424711.9098353647</v>
      </c>
      <c r="K118" s="106">
        <f>SUM(K89:K117)</f>
        <v>1424347.1451458139</v>
      </c>
      <c r="N118" s="106">
        <f>SUM(N89:N117)</f>
        <v>1424347.1451458139</v>
      </c>
    </row>
    <row r="119" spans="1:19">
      <c r="A119" s="30">
        <f t="shared" si="22"/>
        <v>105</v>
      </c>
      <c r="B119" s="126"/>
      <c r="C119" s="29"/>
      <c r="D119" s="108"/>
      <c r="E119" s="108"/>
      <c r="F119" s="108"/>
      <c r="I119" s="108"/>
      <c r="K119" s="108"/>
      <c r="N119" s="108"/>
    </row>
    <row r="120" spans="1:19">
      <c r="A120" s="30">
        <f t="shared" si="22"/>
        <v>106</v>
      </c>
      <c r="B120" s="126"/>
      <c r="C120" s="29" t="s">
        <v>269</v>
      </c>
      <c r="D120" s="106">
        <f>D118+D86+D60+D47+D26+D19</f>
        <v>177465160.10427526</v>
      </c>
      <c r="E120" s="106">
        <f>E118+E86+E60+E47+E26+E19</f>
        <v>0</v>
      </c>
      <c r="F120" s="106">
        <f>F118+F86+F60+F47+F26+F19</f>
        <v>177465160.10427526</v>
      </c>
      <c r="I120" s="106">
        <f>I118+I86+I60+I47+I26+I19</f>
        <v>177465160.10427526</v>
      </c>
      <c r="K120" s="106">
        <f>K118+K86+K60+K47+K26+K19</f>
        <v>175011395.92543331</v>
      </c>
      <c r="N120" s="106">
        <f>N118+N86+N60+N47+N26+N19</f>
        <v>175011395.92543331</v>
      </c>
      <c r="S120" s="127"/>
    </row>
    <row r="121" spans="1:19">
      <c r="A121" s="30">
        <f t="shared" si="22"/>
        <v>107</v>
      </c>
      <c r="B121" s="76"/>
      <c r="D121" s="108"/>
    </row>
    <row r="122" spans="1:19" ht="15.75">
      <c r="A122" s="30">
        <f t="shared" si="22"/>
        <v>108</v>
      </c>
      <c r="B122" s="92" t="s">
        <v>179</v>
      </c>
      <c r="D122" s="108"/>
    </row>
    <row r="123" spans="1:19">
      <c r="A123" s="30">
        <f t="shared" si="22"/>
        <v>109</v>
      </c>
      <c r="B123" s="76"/>
      <c r="D123" s="108"/>
    </row>
    <row r="124" spans="1:19">
      <c r="A124" s="30">
        <f t="shared" si="22"/>
        <v>110</v>
      </c>
      <c r="B124" s="126"/>
      <c r="C124" s="75" t="s">
        <v>101</v>
      </c>
      <c r="D124" s="108"/>
    </row>
    <row r="125" spans="1:19">
      <c r="A125" s="30">
        <f t="shared" si="22"/>
        <v>111</v>
      </c>
      <c r="B125" s="122">
        <v>30100</v>
      </c>
      <c r="C125" s="29" t="s">
        <v>102</v>
      </c>
      <c r="D125" s="106">
        <v>0</v>
      </c>
      <c r="E125" s="106">
        <v>0</v>
      </c>
      <c r="F125" s="106">
        <f>D125+E125</f>
        <v>0</v>
      </c>
      <c r="G125" s="105">
        <f>$G$16</f>
        <v>1</v>
      </c>
      <c r="H125" s="96">
        <v>0.49780000000000002</v>
      </c>
      <c r="I125" s="106">
        <f>F125*G125*H125</f>
        <v>0</v>
      </c>
      <c r="K125" s="106">
        <v>0</v>
      </c>
      <c r="L125" s="105">
        <f t="shared" ref="L125:M126" si="30">G125</f>
        <v>1</v>
      </c>
      <c r="M125" s="96">
        <f t="shared" si="30"/>
        <v>0.49780000000000002</v>
      </c>
      <c r="N125" s="106">
        <f>K125*L125*M125</f>
        <v>0</v>
      </c>
    </row>
    <row r="126" spans="1:19">
      <c r="A126" s="30">
        <f t="shared" si="22"/>
        <v>112</v>
      </c>
      <c r="B126" s="122">
        <v>30300</v>
      </c>
      <c r="C126" s="29" t="s">
        <v>180</v>
      </c>
      <c r="D126" s="106">
        <v>0</v>
      </c>
      <c r="E126" s="128">
        <v>0</v>
      </c>
      <c r="F126" s="128">
        <f>D126+E126</f>
        <v>0</v>
      </c>
      <c r="G126" s="105">
        <f>$G$16</f>
        <v>1</v>
      </c>
      <c r="H126" s="96">
        <f>$H$125</f>
        <v>0.49780000000000002</v>
      </c>
      <c r="I126" s="110">
        <f>F126*G126*H126</f>
        <v>0</v>
      </c>
      <c r="K126" s="106">
        <v>0</v>
      </c>
      <c r="L126" s="105">
        <f t="shared" si="30"/>
        <v>1</v>
      </c>
      <c r="M126" s="96">
        <f t="shared" si="30"/>
        <v>0.49780000000000002</v>
      </c>
      <c r="N126" s="110">
        <f>K126*L126*M126</f>
        <v>0</v>
      </c>
    </row>
    <row r="127" spans="1:19">
      <c r="A127" s="30">
        <f t="shared" si="22"/>
        <v>113</v>
      </c>
      <c r="B127" s="122"/>
      <c r="C127" s="29"/>
      <c r="D127" s="84"/>
      <c r="E127" s="84"/>
      <c r="F127" s="84"/>
    </row>
    <row r="128" spans="1:19">
      <c r="A128" s="30">
        <f t="shared" si="22"/>
        <v>114</v>
      </c>
      <c r="B128" s="124"/>
      <c r="C128" s="29" t="s">
        <v>104</v>
      </c>
      <c r="D128" s="106">
        <f>SUM(D125:D127)</f>
        <v>0</v>
      </c>
      <c r="E128" s="106">
        <f>SUM(E125:E127)</f>
        <v>0</v>
      </c>
      <c r="F128" s="106">
        <f>SUM(F125:F127)</f>
        <v>0</v>
      </c>
      <c r="G128" s="105"/>
      <c r="H128" s="105"/>
      <c r="I128" s="106">
        <f>SUM(I125:I127)</f>
        <v>0</v>
      </c>
      <c r="K128" s="106">
        <f>SUM(K125:K127)</f>
        <v>0</v>
      </c>
      <c r="N128" s="106">
        <f>SUM(N125:N127)</f>
        <v>0</v>
      </c>
    </row>
    <row r="129" spans="1:14">
      <c r="A129" s="30">
        <f t="shared" si="22"/>
        <v>115</v>
      </c>
      <c r="B129" s="129"/>
    </row>
    <row r="130" spans="1:14">
      <c r="A130" s="30">
        <f t="shared" si="22"/>
        <v>116</v>
      </c>
      <c r="B130" s="124"/>
      <c r="C130" s="75" t="s">
        <v>136</v>
      </c>
    </row>
    <row r="131" spans="1:14">
      <c r="A131" s="30">
        <f t="shared" si="22"/>
        <v>117</v>
      </c>
      <c r="B131" s="122">
        <v>37400</v>
      </c>
      <c r="C131" s="29" t="s">
        <v>137</v>
      </c>
      <c r="D131" s="106">
        <v>0</v>
      </c>
      <c r="E131" s="106">
        <v>0</v>
      </c>
      <c r="F131" s="106">
        <f t="shared" ref="F131:F151" si="31">D131+E131</f>
        <v>0</v>
      </c>
      <c r="G131" s="105">
        <f t="shared" ref="G131:G151" si="32">$G$16</f>
        <v>1</v>
      </c>
      <c r="H131" s="96">
        <f t="shared" ref="H131:H151" si="33">$H$125</f>
        <v>0.49780000000000002</v>
      </c>
      <c r="I131" s="106">
        <f t="shared" ref="I131:I151" si="34">F131*G131*H131</f>
        <v>0</v>
      </c>
      <c r="K131" s="106">
        <v>0</v>
      </c>
      <c r="L131" s="105">
        <f t="shared" ref="L131:M151" si="35">G131</f>
        <v>1</v>
      </c>
      <c r="M131" s="96">
        <f t="shared" si="35"/>
        <v>0.49780000000000002</v>
      </c>
      <c r="N131" s="106">
        <f t="shared" ref="N131:N151" si="36">K131*L131*M131</f>
        <v>0</v>
      </c>
    </row>
    <row r="132" spans="1:14">
      <c r="A132" s="30">
        <f t="shared" si="22"/>
        <v>118</v>
      </c>
      <c r="B132" s="122">
        <v>35010</v>
      </c>
      <c r="C132" s="29" t="s">
        <v>111</v>
      </c>
      <c r="D132" s="108">
        <v>0</v>
      </c>
      <c r="E132" s="108">
        <v>0</v>
      </c>
      <c r="F132" s="108">
        <f t="shared" si="31"/>
        <v>0</v>
      </c>
      <c r="G132" s="105">
        <f t="shared" si="32"/>
        <v>1</v>
      </c>
      <c r="H132" s="96">
        <f t="shared" si="33"/>
        <v>0.49780000000000002</v>
      </c>
      <c r="I132" s="108">
        <f t="shared" si="34"/>
        <v>0</v>
      </c>
      <c r="K132" s="108">
        <v>0</v>
      </c>
      <c r="L132" s="105">
        <f t="shared" si="35"/>
        <v>1</v>
      </c>
      <c r="M132" s="96">
        <f t="shared" si="35"/>
        <v>0.49780000000000002</v>
      </c>
      <c r="N132" s="108">
        <f t="shared" si="36"/>
        <v>0</v>
      </c>
    </row>
    <row r="133" spans="1:14">
      <c r="A133" s="30">
        <f t="shared" si="22"/>
        <v>119</v>
      </c>
      <c r="B133" s="122">
        <v>37402</v>
      </c>
      <c r="C133" s="29" t="s">
        <v>138</v>
      </c>
      <c r="D133" s="108">
        <v>0</v>
      </c>
      <c r="E133" s="108">
        <v>0</v>
      </c>
      <c r="F133" s="108">
        <f t="shared" si="31"/>
        <v>0</v>
      </c>
      <c r="G133" s="105">
        <f t="shared" si="32"/>
        <v>1</v>
      </c>
      <c r="H133" s="96">
        <f t="shared" si="33"/>
        <v>0.49780000000000002</v>
      </c>
      <c r="I133" s="108">
        <f t="shared" si="34"/>
        <v>0</v>
      </c>
      <c r="K133" s="108">
        <v>0</v>
      </c>
      <c r="L133" s="105">
        <f t="shared" si="35"/>
        <v>1</v>
      </c>
      <c r="M133" s="96">
        <f t="shared" si="35"/>
        <v>0.49780000000000002</v>
      </c>
      <c r="N133" s="108">
        <f t="shared" si="36"/>
        <v>0</v>
      </c>
    </row>
    <row r="134" spans="1:14">
      <c r="A134" s="30">
        <f t="shared" si="22"/>
        <v>120</v>
      </c>
      <c r="B134" s="122">
        <v>37403</v>
      </c>
      <c r="C134" s="29" t="s">
        <v>139</v>
      </c>
      <c r="D134" s="108">
        <v>0</v>
      </c>
      <c r="E134" s="108">
        <v>0</v>
      </c>
      <c r="F134" s="108">
        <f t="shared" si="31"/>
        <v>0</v>
      </c>
      <c r="G134" s="105">
        <f t="shared" si="32"/>
        <v>1</v>
      </c>
      <c r="H134" s="96">
        <f t="shared" si="33"/>
        <v>0.49780000000000002</v>
      </c>
      <c r="I134" s="108">
        <f t="shared" si="34"/>
        <v>0</v>
      </c>
      <c r="K134" s="108">
        <v>0</v>
      </c>
      <c r="L134" s="105">
        <f t="shared" si="35"/>
        <v>1</v>
      </c>
      <c r="M134" s="96">
        <f t="shared" si="35"/>
        <v>0.49780000000000002</v>
      </c>
      <c r="N134" s="108">
        <f t="shared" si="36"/>
        <v>0</v>
      </c>
    </row>
    <row r="135" spans="1:14">
      <c r="A135" s="30">
        <f t="shared" si="22"/>
        <v>121</v>
      </c>
      <c r="B135" s="122">
        <v>36602</v>
      </c>
      <c r="C135" s="29" t="s">
        <v>129</v>
      </c>
      <c r="D135" s="108">
        <v>0</v>
      </c>
      <c r="E135" s="108">
        <v>0</v>
      </c>
      <c r="F135" s="108">
        <f t="shared" si="31"/>
        <v>0</v>
      </c>
      <c r="G135" s="105">
        <f t="shared" si="32"/>
        <v>1</v>
      </c>
      <c r="H135" s="96">
        <f t="shared" si="33"/>
        <v>0.49780000000000002</v>
      </c>
      <c r="I135" s="108">
        <f t="shared" si="34"/>
        <v>0</v>
      </c>
      <c r="K135" s="108">
        <v>0</v>
      </c>
      <c r="L135" s="105">
        <f t="shared" si="35"/>
        <v>1</v>
      </c>
      <c r="M135" s="96">
        <f t="shared" si="35"/>
        <v>0.49780000000000002</v>
      </c>
      <c r="N135" s="108">
        <f t="shared" si="36"/>
        <v>0</v>
      </c>
    </row>
    <row r="136" spans="1:14">
      <c r="A136" s="30">
        <f t="shared" si="22"/>
        <v>122</v>
      </c>
      <c r="B136" s="122">
        <v>37501</v>
      </c>
      <c r="C136" s="29" t="s">
        <v>140</v>
      </c>
      <c r="D136" s="108">
        <v>0</v>
      </c>
      <c r="E136" s="108">
        <v>0</v>
      </c>
      <c r="F136" s="108">
        <f t="shared" si="31"/>
        <v>0</v>
      </c>
      <c r="G136" s="105">
        <f t="shared" si="32"/>
        <v>1</v>
      </c>
      <c r="H136" s="96">
        <f t="shared" si="33"/>
        <v>0.49780000000000002</v>
      </c>
      <c r="I136" s="108">
        <f t="shared" si="34"/>
        <v>0</v>
      </c>
      <c r="K136" s="108">
        <v>0</v>
      </c>
      <c r="L136" s="105">
        <f t="shared" si="35"/>
        <v>1</v>
      </c>
      <c r="M136" s="96">
        <f t="shared" si="35"/>
        <v>0.49780000000000002</v>
      </c>
      <c r="N136" s="108">
        <f t="shared" si="36"/>
        <v>0</v>
      </c>
    </row>
    <row r="137" spans="1:14">
      <c r="A137" s="30">
        <f t="shared" si="22"/>
        <v>123</v>
      </c>
      <c r="B137" s="122">
        <v>37402</v>
      </c>
      <c r="C137" s="29" t="s">
        <v>138</v>
      </c>
      <c r="D137" s="108">
        <v>0</v>
      </c>
      <c r="E137" s="108">
        <v>0</v>
      </c>
      <c r="F137" s="108">
        <f t="shared" si="31"/>
        <v>0</v>
      </c>
      <c r="G137" s="105">
        <f t="shared" si="32"/>
        <v>1</v>
      </c>
      <c r="H137" s="96">
        <f t="shared" si="33"/>
        <v>0.49780000000000002</v>
      </c>
      <c r="I137" s="108">
        <f t="shared" si="34"/>
        <v>0</v>
      </c>
      <c r="K137" s="108">
        <v>0</v>
      </c>
      <c r="L137" s="105">
        <f t="shared" si="35"/>
        <v>1</v>
      </c>
      <c r="M137" s="96">
        <f t="shared" si="35"/>
        <v>0.49780000000000002</v>
      </c>
      <c r="N137" s="108">
        <f t="shared" si="36"/>
        <v>0</v>
      </c>
    </row>
    <row r="138" spans="1:14">
      <c r="A138" s="30">
        <f t="shared" si="22"/>
        <v>124</v>
      </c>
      <c r="B138" s="122">
        <v>37503</v>
      </c>
      <c r="C138" s="29" t="s">
        <v>141</v>
      </c>
      <c r="D138" s="108">
        <v>0</v>
      </c>
      <c r="E138" s="108">
        <v>0</v>
      </c>
      <c r="F138" s="108">
        <f t="shared" si="31"/>
        <v>0</v>
      </c>
      <c r="G138" s="105">
        <f t="shared" si="32"/>
        <v>1</v>
      </c>
      <c r="H138" s="96">
        <f t="shared" si="33"/>
        <v>0.49780000000000002</v>
      </c>
      <c r="I138" s="108">
        <f t="shared" si="34"/>
        <v>0</v>
      </c>
      <c r="K138" s="108">
        <v>0</v>
      </c>
      <c r="L138" s="105">
        <f t="shared" si="35"/>
        <v>1</v>
      </c>
      <c r="M138" s="96">
        <f t="shared" si="35"/>
        <v>0.49780000000000002</v>
      </c>
      <c r="N138" s="108">
        <f t="shared" si="36"/>
        <v>0</v>
      </c>
    </row>
    <row r="139" spans="1:14">
      <c r="A139" s="30">
        <f t="shared" si="22"/>
        <v>125</v>
      </c>
      <c r="B139" s="122">
        <v>36700</v>
      </c>
      <c r="C139" s="29" t="s">
        <v>131</v>
      </c>
      <c r="D139" s="108">
        <v>0</v>
      </c>
      <c r="E139" s="108">
        <v>0</v>
      </c>
      <c r="F139" s="108">
        <f t="shared" si="31"/>
        <v>0</v>
      </c>
      <c r="G139" s="105">
        <f t="shared" si="32"/>
        <v>1</v>
      </c>
      <c r="H139" s="96">
        <f t="shared" si="33"/>
        <v>0.49780000000000002</v>
      </c>
      <c r="I139" s="108">
        <f t="shared" si="34"/>
        <v>0</v>
      </c>
      <c r="K139" s="108">
        <v>0</v>
      </c>
      <c r="L139" s="105">
        <f t="shared" si="35"/>
        <v>1</v>
      </c>
      <c r="M139" s="96">
        <f t="shared" si="35"/>
        <v>0.49780000000000002</v>
      </c>
      <c r="N139" s="108">
        <f t="shared" si="36"/>
        <v>0</v>
      </c>
    </row>
    <row r="140" spans="1:14">
      <c r="A140" s="30">
        <f t="shared" si="22"/>
        <v>126</v>
      </c>
      <c r="B140" s="122">
        <v>36701</v>
      </c>
      <c r="C140" s="29" t="s">
        <v>132</v>
      </c>
      <c r="D140" s="108">
        <v>0</v>
      </c>
      <c r="E140" s="108">
        <v>0</v>
      </c>
      <c r="F140" s="108">
        <f t="shared" si="31"/>
        <v>0</v>
      </c>
      <c r="G140" s="105">
        <f t="shared" si="32"/>
        <v>1</v>
      </c>
      <c r="H140" s="96">
        <f t="shared" si="33"/>
        <v>0.49780000000000002</v>
      </c>
      <c r="I140" s="108">
        <f t="shared" si="34"/>
        <v>0</v>
      </c>
      <c r="K140" s="108">
        <v>0</v>
      </c>
      <c r="L140" s="105">
        <f t="shared" si="35"/>
        <v>1</v>
      </c>
      <c r="M140" s="96">
        <f t="shared" si="35"/>
        <v>0.49780000000000002</v>
      </c>
      <c r="N140" s="108">
        <f t="shared" si="36"/>
        <v>0</v>
      </c>
    </row>
    <row r="141" spans="1:14">
      <c r="A141" s="30">
        <f t="shared" si="22"/>
        <v>127</v>
      </c>
      <c r="B141" s="122">
        <v>37602</v>
      </c>
      <c r="C141" s="29" t="s">
        <v>142</v>
      </c>
      <c r="D141" s="108">
        <v>0</v>
      </c>
      <c r="E141" s="108">
        <v>0</v>
      </c>
      <c r="F141" s="108">
        <f t="shared" si="31"/>
        <v>0</v>
      </c>
      <c r="G141" s="105">
        <f t="shared" si="32"/>
        <v>1</v>
      </c>
      <c r="H141" s="96">
        <f t="shared" si="33"/>
        <v>0.49780000000000002</v>
      </c>
      <c r="I141" s="108">
        <f t="shared" si="34"/>
        <v>0</v>
      </c>
      <c r="K141" s="108">
        <v>0</v>
      </c>
      <c r="L141" s="105">
        <f t="shared" si="35"/>
        <v>1</v>
      </c>
      <c r="M141" s="96">
        <f t="shared" si="35"/>
        <v>0.49780000000000002</v>
      </c>
      <c r="N141" s="108">
        <f t="shared" si="36"/>
        <v>0</v>
      </c>
    </row>
    <row r="142" spans="1:14">
      <c r="A142" s="30">
        <f t="shared" si="22"/>
        <v>128</v>
      </c>
      <c r="B142" s="122">
        <v>37800</v>
      </c>
      <c r="C142" s="29" t="s">
        <v>144</v>
      </c>
      <c r="D142" s="108">
        <v>0</v>
      </c>
      <c r="E142" s="108">
        <v>0</v>
      </c>
      <c r="F142" s="108">
        <f t="shared" si="31"/>
        <v>0</v>
      </c>
      <c r="G142" s="105">
        <f t="shared" si="32"/>
        <v>1</v>
      </c>
      <c r="H142" s="96">
        <f t="shared" si="33"/>
        <v>0.49780000000000002</v>
      </c>
      <c r="I142" s="108">
        <f t="shared" si="34"/>
        <v>0</v>
      </c>
      <c r="K142" s="108">
        <v>0</v>
      </c>
      <c r="L142" s="105">
        <f t="shared" si="35"/>
        <v>1</v>
      </c>
      <c r="M142" s="96">
        <f t="shared" si="35"/>
        <v>0.49780000000000002</v>
      </c>
      <c r="N142" s="108">
        <f t="shared" si="36"/>
        <v>0</v>
      </c>
    </row>
    <row r="143" spans="1:14">
      <c r="A143" s="30">
        <f t="shared" si="22"/>
        <v>129</v>
      </c>
      <c r="B143" s="122">
        <v>37900</v>
      </c>
      <c r="C143" s="29" t="s">
        <v>145</v>
      </c>
      <c r="D143" s="108">
        <v>0</v>
      </c>
      <c r="E143" s="108">
        <v>0</v>
      </c>
      <c r="F143" s="108">
        <f t="shared" si="31"/>
        <v>0</v>
      </c>
      <c r="G143" s="105">
        <f t="shared" si="32"/>
        <v>1</v>
      </c>
      <c r="H143" s="96">
        <f t="shared" si="33"/>
        <v>0.49780000000000002</v>
      </c>
      <c r="I143" s="108">
        <f t="shared" si="34"/>
        <v>0</v>
      </c>
      <c r="K143" s="108">
        <v>0</v>
      </c>
      <c r="L143" s="105">
        <f t="shared" si="35"/>
        <v>1</v>
      </c>
      <c r="M143" s="96">
        <f t="shared" si="35"/>
        <v>0.49780000000000002</v>
      </c>
      <c r="N143" s="108">
        <f t="shared" si="36"/>
        <v>0</v>
      </c>
    </row>
    <row r="144" spans="1:14">
      <c r="A144" s="30">
        <f t="shared" si="22"/>
        <v>130</v>
      </c>
      <c r="B144" s="122">
        <v>37905</v>
      </c>
      <c r="C144" s="29" t="s">
        <v>146</v>
      </c>
      <c r="D144" s="108">
        <v>0</v>
      </c>
      <c r="E144" s="108">
        <v>0</v>
      </c>
      <c r="F144" s="108">
        <f t="shared" si="31"/>
        <v>0</v>
      </c>
      <c r="G144" s="105">
        <f t="shared" si="32"/>
        <v>1</v>
      </c>
      <c r="H144" s="96">
        <f t="shared" si="33"/>
        <v>0.49780000000000002</v>
      </c>
      <c r="I144" s="108">
        <f t="shared" si="34"/>
        <v>0</v>
      </c>
      <c r="K144" s="108">
        <v>0</v>
      </c>
      <c r="L144" s="105">
        <f t="shared" si="35"/>
        <v>1</v>
      </c>
      <c r="M144" s="96">
        <f t="shared" si="35"/>
        <v>0.49780000000000002</v>
      </c>
      <c r="N144" s="108">
        <f t="shared" si="36"/>
        <v>0</v>
      </c>
    </row>
    <row r="145" spans="1:19">
      <c r="A145" s="30">
        <f t="shared" ref="A145:A208" si="37">A144+1</f>
        <v>131</v>
      </c>
      <c r="B145" s="122">
        <v>38000</v>
      </c>
      <c r="C145" s="29" t="s">
        <v>147</v>
      </c>
      <c r="D145" s="108">
        <v>0</v>
      </c>
      <c r="E145" s="108">
        <v>0</v>
      </c>
      <c r="F145" s="108">
        <f t="shared" si="31"/>
        <v>0</v>
      </c>
      <c r="G145" s="105">
        <f t="shared" si="32"/>
        <v>1</v>
      </c>
      <c r="H145" s="96">
        <f t="shared" si="33"/>
        <v>0.49780000000000002</v>
      </c>
      <c r="I145" s="108">
        <f t="shared" si="34"/>
        <v>0</v>
      </c>
      <c r="K145" s="108">
        <v>0</v>
      </c>
      <c r="L145" s="105">
        <f t="shared" si="35"/>
        <v>1</v>
      </c>
      <c r="M145" s="96">
        <f t="shared" si="35"/>
        <v>0.49780000000000002</v>
      </c>
      <c r="N145" s="108">
        <f t="shared" si="36"/>
        <v>0</v>
      </c>
    </row>
    <row r="146" spans="1:19">
      <c r="A146" s="30">
        <f t="shared" si="37"/>
        <v>132</v>
      </c>
      <c r="B146" s="122">
        <v>38100</v>
      </c>
      <c r="C146" s="29" t="s">
        <v>148</v>
      </c>
      <c r="D146" s="108">
        <v>0</v>
      </c>
      <c r="E146" s="108">
        <v>0</v>
      </c>
      <c r="F146" s="108">
        <f t="shared" si="31"/>
        <v>0</v>
      </c>
      <c r="G146" s="105">
        <f t="shared" si="32"/>
        <v>1</v>
      </c>
      <c r="H146" s="96">
        <f t="shared" si="33"/>
        <v>0.49780000000000002</v>
      </c>
      <c r="I146" s="108">
        <f t="shared" si="34"/>
        <v>0</v>
      </c>
      <c r="K146" s="108">
        <v>0</v>
      </c>
      <c r="L146" s="105">
        <f t="shared" si="35"/>
        <v>1</v>
      </c>
      <c r="M146" s="96">
        <f t="shared" si="35"/>
        <v>0.49780000000000002</v>
      </c>
      <c r="N146" s="108">
        <f t="shared" si="36"/>
        <v>0</v>
      </c>
    </row>
    <row r="147" spans="1:19">
      <c r="A147" s="30">
        <f t="shared" si="37"/>
        <v>133</v>
      </c>
      <c r="B147" s="122">
        <v>38200</v>
      </c>
      <c r="C147" s="29" t="s">
        <v>149</v>
      </c>
      <c r="D147" s="108">
        <v>0</v>
      </c>
      <c r="E147" s="108">
        <v>0</v>
      </c>
      <c r="F147" s="108">
        <f t="shared" si="31"/>
        <v>0</v>
      </c>
      <c r="G147" s="105">
        <f t="shared" si="32"/>
        <v>1</v>
      </c>
      <c r="H147" s="96">
        <f t="shared" si="33"/>
        <v>0.49780000000000002</v>
      </c>
      <c r="I147" s="108">
        <f t="shared" si="34"/>
        <v>0</v>
      </c>
      <c r="K147" s="108">
        <v>0</v>
      </c>
      <c r="L147" s="105">
        <f t="shared" si="35"/>
        <v>1</v>
      </c>
      <c r="M147" s="96">
        <f t="shared" si="35"/>
        <v>0.49780000000000002</v>
      </c>
      <c r="N147" s="108">
        <f t="shared" si="36"/>
        <v>0</v>
      </c>
    </row>
    <row r="148" spans="1:19">
      <c r="A148" s="30">
        <f t="shared" si="37"/>
        <v>134</v>
      </c>
      <c r="B148" s="122">
        <v>38300</v>
      </c>
      <c r="C148" s="29" t="s">
        <v>150</v>
      </c>
      <c r="D148" s="108">
        <v>0</v>
      </c>
      <c r="E148" s="108">
        <v>0</v>
      </c>
      <c r="F148" s="108">
        <f t="shared" si="31"/>
        <v>0</v>
      </c>
      <c r="G148" s="105">
        <f t="shared" si="32"/>
        <v>1</v>
      </c>
      <c r="H148" s="96">
        <f t="shared" si="33"/>
        <v>0.49780000000000002</v>
      </c>
      <c r="I148" s="108">
        <f t="shared" si="34"/>
        <v>0</v>
      </c>
      <c r="K148" s="108">
        <v>0</v>
      </c>
      <c r="L148" s="105">
        <f t="shared" si="35"/>
        <v>1</v>
      </c>
      <c r="M148" s="96">
        <f t="shared" si="35"/>
        <v>0.49780000000000002</v>
      </c>
      <c r="N148" s="108">
        <f t="shared" si="36"/>
        <v>0</v>
      </c>
    </row>
    <row r="149" spans="1:19">
      <c r="A149" s="30">
        <f t="shared" si="37"/>
        <v>135</v>
      </c>
      <c r="B149" s="122">
        <v>38400</v>
      </c>
      <c r="C149" s="29" t="s">
        <v>151</v>
      </c>
      <c r="D149" s="108">
        <v>0</v>
      </c>
      <c r="E149" s="108">
        <v>0</v>
      </c>
      <c r="F149" s="108">
        <f t="shared" si="31"/>
        <v>0</v>
      </c>
      <c r="G149" s="105">
        <f t="shared" si="32"/>
        <v>1</v>
      </c>
      <c r="H149" s="96">
        <f t="shared" si="33"/>
        <v>0.49780000000000002</v>
      </c>
      <c r="I149" s="108">
        <f t="shared" si="34"/>
        <v>0</v>
      </c>
      <c r="K149" s="108">
        <v>0</v>
      </c>
      <c r="L149" s="105">
        <f t="shared" si="35"/>
        <v>1</v>
      </c>
      <c r="M149" s="96">
        <f t="shared" si="35"/>
        <v>0.49780000000000002</v>
      </c>
      <c r="N149" s="108">
        <f t="shared" si="36"/>
        <v>0</v>
      </c>
    </row>
    <row r="150" spans="1:19">
      <c r="A150" s="30">
        <f t="shared" si="37"/>
        <v>136</v>
      </c>
      <c r="B150" s="122">
        <v>38500</v>
      </c>
      <c r="C150" s="29" t="s">
        <v>152</v>
      </c>
      <c r="D150" s="108">
        <v>0</v>
      </c>
      <c r="E150" s="108">
        <v>0</v>
      </c>
      <c r="F150" s="108">
        <f t="shared" si="31"/>
        <v>0</v>
      </c>
      <c r="G150" s="105">
        <f t="shared" si="32"/>
        <v>1</v>
      </c>
      <c r="H150" s="96">
        <f t="shared" si="33"/>
        <v>0.49780000000000002</v>
      </c>
      <c r="I150" s="108">
        <f t="shared" si="34"/>
        <v>0</v>
      </c>
      <c r="K150" s="108">
        <v>0</v>
      </c>
      <c r="L150" s="105">
        <f t="shared" si="35"/>
        <v>1</v>
      </c>
      <c r="M150" s="96">
        <f t="shared" si="35"/>
        <v>0.49780000000000002</v>
      </c>
      <c r="N150" s="108">
        <f t="shared" si="36"/>
        <v>0</v>
      </c>
    </row>
    <row r="151" spans="1:19">
      <c r="A151" s="30">
        <f t="shared" si="37"/>
        <v>137</v>
      </c>
      <c r="B151" s="122">
        <v>38600</v>
      </c>
      <c r="C151" s="29" t="s">
        <v>181</v>
      </c>
      <c r="D151" s="110">
        <v>0</v>
      </c>
      <c r="E151" s="110">
        <v>0</v>
      </c>
      <c r="F151" s="110">
        <f t="shared" si="31"/>
        <v>0</v>
      </c>
      <c r="G151" s="105">
        <f t="shared" si="32"/>
        <v>1</v>
      </c>
      <c r="H151" s="96">
        <f t="shared" si="33"/>
        <v>0.49780000000000002</v>
      </c>
      <c r="I151" s="110">
        <f t="shared" si="34"/>
        <v>0</v>
      </c>
      <c r="K151" s="110">
        <v>0</v>
      </c>
      <c r="L151" s="105">
        <f t="shared" si="35"/>
        <v>1</v>
      </c>
      <c r="M151" s="96">
        <f t="shared" si="35"/>
        <v>0.49780000000000002</v>
      </c>
      <c r="N151" s="110">
        <f t="shared" si="36"/>
        <v>0</v>
      </c>
    </row>
    <row r="152" spans="1:19">
      <c r="A152" s="30">
        <f t="shared" si="37"/>
        <v>138</v>
      </c>
      <c r="B152" s="122"/>
      <c r="C152" s="29"/>
      <c r="M152" s="96"/>
    </row>
    <row r="153" spans="1:19">
      <c r="A153" s="30">
        <f t="shared" si="37"/>
        <v>139</v>
      </c>
      <c r="B153" s="122"/>
      <c r="C153" s="29" t="s">
        <v>153</v>
      </c>
      <c r="D153" s="106">
        <f>SUM(D131:D152)</f>
        <v>0</v>
      </c>
      <c r="E153" s="106">
        <f>SUM(E131:E152)</f>
        <v>0</v>
      </c>
      <c r="F153" s="106">
        <f>SUM(F131:F152)</f>
        <v>0</v>
      </c>
      <c r="I153" s="106">
        <f>SUM(I131:I152)</f>
        <v>0</v>
      </c>
      <c r="K153" s="106">
        <f>SUM(K131:K152)</f>
        <v>0</v>
      </c>
      <c r="M153" s="96"/>
      <c r="N153" s="106">
        <f>SUM(N131:N152)</f>
        <v>0</v>
      </c>
    </row>
    <row r="154" spans="1:19">
      <c r="A154" s="30">
        <f t="shared" si="37"/>
        <v>140</v>
      </c>
      <c r="B154" s="122"/>
      <c r="C154" s="29"/>
      <c r="M154" s="96"/>
    </row>
    <row r="155" spans="1:19">
      <c r="A155" s="30">
        <f t="shared" si="37"/>
        <v>141</v>
      </c>
      <c r="B155" s="124"/>
      <c r="C155" s="75" t="s">
        <v>182</v>
      </c>
      <c r="M155" s="96"/>
    </row>
    <row r="156" spans="1:19">
      <c r="A156" s="30">
        <f t="shared" si="37"/>
        <v>142</v>
      </c>
      <c r="B156" s="122">
        <v>39001</v>
      </c>
      <c r="C156" s="29" t="s">
        <v>270</v>
      </c>
      <c r="D156" s="79">
        <v>102168.84616800002</v>
      </c>
      <c r="E156" s="115">
        <v>0</v>
      </c>
      <c r="F156" s="106">
        <f t="shared" ref="F156:F176" si="38">D156+E156</f>
        <v>102168.84616800002</v>
      </c>
      <c r="G156" s="96">
        <f t="shared" ref="G156:G177" si="39">$G$16</f>
        <v>1</v>
      </c>
      <c r="H156" s="96">
        <f t="shared" ref="H156:H177" si="40">$H$125</f>
        <v>0.49780000000000002</v>
      </c>
      <c r="I156" s="108">
        <f t="shared" ref="I156:I177" si="41">F156*G156*H156</f>
        <v>50859.651622430414</v>
      </c>
      <c r="K156" s="106">
        <v>99765.714352923082</v>
      </c>
      <c r="L156" s="96">
        <f t="shared" ref="L156:M177" si="42">G156</f>
        <v>1</v>
      </c>
      <c r="M156" s="96">
        <f t="shared" si="42"/>
        <v>0.49780000000000002</v>
      </c>
      <c r="N156" s="106">
        <f t="shared" ref="N156:N177" si="43">K156*L156*M156</f>
        <v>49663.372604885109</v>
      </c>
      <c r="P156" s="122"/>
      <c r="R156" s="91"/>
      <c r="S156" s="91"/>
    </row>
    <row r="157" spans="1:19">
      <c r="A157" s="30">
        <f t="shared" si="37"/>
        <v>143</v>
      </c>
      <c r="B157" s="122">
        <v>39004</v>
      </c>
      <c r="C157" s="29" t="s">
        <v>249</v>
      </c>
      <c r="D157" s="79">
        <v>9378.6003014999951</v>
      </c>
      <c r="E157" s="108">
        <v>0</v>
      </c>
      <c r="F157" s="108">
        <f t="shared" si="38"/>
        <v>9378.6003014999951</v>
      </c>
      <c r="G157" s="105">
        <f t="shared" si="39"/>
        <v>1</v>
      </c>
      <c r="H157" s="96">
        <f t="shared" si="40"/>
        <v>0.49780000000000002</v>
      </c>
      <c r="I157" s="108">
        <f t="shared" si="41"/>
        <v>4668.6672300866976</v>
      </c>
      <c r="K157" s="106">
        <v>8814.780081173074</v>
      </c>
      <c r="L157" s="105">
        <f t="shared" si="42"/>
        <v>1</v>
      </c>
      <c r="M157" s="96">
        <f t="shared" si="42"/>
        <v>0.49780000000000002</v>
      </c>
      <c r="N157" s="108">
        <f t="shared" si="43"/>
        <v>4387.997524407956</v>
      </c>
      <c r="P157" s="122"/>
      <c r="R157" s="91"/>
      <c r="S157" s="91"/>
    </row>
    <row r="158" spans="1:19">
      <c r="A158" s="30">
        <f t="shared" si="37"/>
        <v>144</v>
      </c>
      <c r="B158" s="122">
        <v>39009</v>
      </c>
      <c r="C158" s="29" t="s">
        <v>250</v>
      </c>
      <c r="D158" s="79">
        <v>38834</v>
      </c>
      <c r="E158" s="108">
        <v>0</v>
      </c>
      <c r="F158" s="108">
        <f t="shared" si="38"/>
        <v>38834</v>
      </c>
      <c r="G158" s="105">
        <f t="shared" si="39"/>
        <v>1</v>
      </c>
      <c r="H158" s="96">
        <f t="shared" si="40"/>
        <v>0.49780000000000002</v>
      </c>
      <c r="I158" s="108">
        <f t="shared" si="41"/>
        <v>19331.565200000001</v>
      </c>
      <c r="K158" s="106">
        <v>38834</v>
      </c>
      <c r="L158" s="105">
        <f t="shared" si="42"/>
        <v>1</v>
      </c>
      <c r="M158" s="96">
        <f t="shared" si="42"/>
        <v>0.49780000000000002</v>
      </c>
      <c r="N158" s="108">
        <f t="shared" si="43"/>
        <v>19331.565200000001</v>
      </c>
      <c r="P158" s="122"/>
      <c r="R158" s="91"/>
      <c r="S158" s="91"/>
    </row>
    <row r="159" spans="1:19">
      <c r="A159" s="30">
        <f t="shared" si="37"/>
        <v>145</v>
      </c>
      <c r="B159" s="122">
        <v>39100</v>
      </c>
      <c r="C159" s="29" t="s">
        <v>251</v>
      </c>
      <c r="D159" s="79">
        <v>38609.33</v>
      </c>
      <c r="E159" s="108">
        <v>0</v>
      </c>
      <c r="F159" s="108">
        <f t="shared" si="38"/>
        <v>38609.33</v>
      </c>
      <c r="G159" s="105">
        <f t="shared" si="39"/>
        <v>1</v>
      </c>
      <c r="H159" s="96">
        <f t="shared" si="40"/>
        <v>0.49780000000000002</v>
      </c>
      <c r="I159" s="108">
        <f t="shared" si="41"/>
        <v>19219.724474000002</v>
      </c>
      <c r="K159" s="106">
        <v>39252.686923076937</v>
      </c>
      <c r="L159" s="105">
        <f t="shared" si="42"/>
        <v>1</v>
      </c>
      <c r="M159" s="96">
        <f t="shared" si="42"/>
        <v>0.49780000000000002</v>
      </c>
      <c r="N159" s="108">
        <f t="shared" si="43"/>
        <v>19539.987550307702</v>
      </c>
      <c r="P159" s="122"/>
      <c r="R159" s="91"/>
      <c r="S159" s="91"/>
    </row>
    <row r="160" spans="1:19">
      <c r="A160" s="30">
        <f t="shared" si="37"/>
        <v>146</v>
      </c>
      <c r="B160" s="122">
        <v>39101</v>
      </c>
      <c r="C160" s="29" t="s">
        <v>184</v>
      </c>
      <c r="D160" s="79">
        <v>0</v>
      </c>
      <c r="E160" s="108">
        <v>0</v>
      </c>
      <c r="F160" s="108">
        <f t="shared" si="38"/>
        <v>0</v>
      </c>
      <c r="G160" s="105">
        <f t="shared" si="39"/>
        <v>1</v>
      </c>
      <c r="H160" s="96">
        <f t="shared" si="40"/>
        <v>0.49780000000000002</v>
      </c>
      <c r="I160" s="108">
        <f t="shared" si="41"/>
        <v>0</v>
      </c>
      <c r="K160" s="106">
        <v>0</v>
      </c>
      <c r="L160" s="105">
        <f t="shared" si="42"/>
        <v>1</v>
      </c>
      <c r="M160" s="96">
        <f t="shared" si="42"/>
        <v>0.49780000000000002</v>
      </c>
      <c r="N160" s="108">
        <f t="shared" si="43"/>
        <v>0</v>
      </c>
      <c r="P160" s="122"/>
      <c r="R160" s="91"/>
      <c r="S160" s="91"/>
    </row>
    <row r="161" spans="1:19">
      <c r="A161" s="30">
        <f t="shared" si="37"/>
        <v>147</v>
      </c>
      <c r="B161" s="122">
        <v>39103</v>
      </c>
      <c r="C161" s="29" t="s">
        <v>159</v>
      </c>
      <c r="D161" s="79">
        <v>0</v>
      </c>
      <c r="E161" s="108">
        <v>0</v>
      </c>
      <c r="F161" s="108">
        <f t="shared" si="38"/>
        <v>0</v>
      </c>
      <c r="G161" s="105">
        <f t="shared" si="39"/>
        <v>1</v>
      </c>
      <c r="H161" s="96">
        <f t="shared" si="40"/>
        <v>0.49780000000000002</v>
      </c>
      <c r="I161" s="108">
        <f t="shared" si="41"/>
        <v>0</v>
      </c>
      <c r="K161" s="106">
        <v>0</v>
      </c>
      <c r="L161" s="105">
        <f t="shared" si="42"/>
        <v>1</v>
      </c>
      <c r="M161" s="96">
        <f t="shared" si="42"/>
        <v>0.49780000000000002</v>
      </c>
      <c r="N161" s="108">
        <f t="shared" si="43"/>
        <v>0</v>
      </c>
      <c r="P161" s="122"/>
      <c r="R161" s="91"/>
      <c r="S161" s="91"/>
    </row>
    <row r="162" spans="1:19">
      <c r="A162" s="30">
        <f t="shared" si="37"/>
        <v>148</v>
      </c>
      <c r="B162" s="122">
        <v>39200</v>
      </c>
      <c r="C162" s="29" t="s">
        <v>271</v>
      </c>
      <c r="D162" s="79">
        <v>16534.224411500003</v>
      </c>
      <c r="E162" s="108">
        <v>0</v>
      </c>
      <c r="F162" s="108">
        <f t="shared" si="38"/>
        <v>16534.224411500003</v>
      </c>
      <c r="G162" s="105">
        <f t="shared" si="39"/>
        <v>1</v>
      </c>
      <c r="H162" s="96">
        <f t="shared" si="40"/>
        <v>0.49780000000000002</v>
      </c>
      <c r="I162" s="108">
        <f t="shared" si="41"/>
        <v>8230.736912044702</v>
      </c>
      <c r="K162" s="106">
        <v>15624.275803096156</v>
      </c>
      <c r="L162" s="105">
        <f t="shared" si="42"/>
        <v>1</v>
      </c>
      <c r="M162" s="96">
        <f t="shared" si="42"/>
        <v>0.49780000000000002</v>
      </c>
      <c r="N162" s="108">
        <f t="shared" si="43"/>
        <v>7777.7644947812669</v>
      </c>
      <c r="P162" s="122"/>
      <c r="R162" s="91"/>
      <c r="S162" s="91"/>
    </row>
    <row r="163" spans="1:19">
      <c r="A163" s="30">
        <f t="shared" si="37"/>
        <v>149</v>
      </c>
      <c r="B163" s="122">
        <v>39300</v>
      </c>
      <c r="C163" s="29" t="s">
        <v>185</v>
      </c>
      <c r="D163" s="79">
        <v>0</v>
      </c>
      <c r="E163" s="108">
        <v>0</v>
      </c>
      <c r="F163" s="108">
        <f t="shared" si="38"/>
        <v>0</v>
      </c>
      <c r="G163" s="105">
        <f t="shared" si="39"/>
        <v>1</v>
      </c>
      <c r="H163" s="96">
        <f t="shared" si="40"/>
        <v>0.49780000000000002</v>
      </c>
      <c r="I163" s="108">
        <f t="shared" si="41"/>
        <v>0</v>
      </c>
      <c r="K163" s="106">
        <v>0</v>
      </c>
      <c r="L163" s="105">
        <f t="shared" si="42"/>
        <v>1</v>
      </c>
      <c r="M163" s="96">
        <f t="shared" si="42"/>
        <v>0.49780000000000002</v>
      </c>
      <c r="N163" s="108">
        <f t="shared" si="43"/>
        <v>0</v>
      </c>
      <c r="P163" s="122"/>
      <c r="R163" s="91"/>
      <c r="S163" s="91"/>
    </row>
    <row r="164" spans="1:19">
      <c r="A164" s="30">
        <f t="shared" si="37"/>
        <v>150</v>
      </c>
      <c r="B164" s="122">
        <v>39400</v>
      </c>
      <c r="C164" s="29" t="s">
        <v>254</v>
      </c>
      <c r="D164" s="79">
        <v>137900.94648000001</v>
      </c>
      <c r="E164" s="108">
        <v>0</v>
      </c>
      <c r="F164" s="108">
        <f t="shared" si="38"/>
        <v>137900.94648000001</v>
      </c>
      <c r="G164" s="105">
        <f t="shared" si="39"/>
        <v>1</v>
      </c>
      <c r="H164" s="96">
        <f t="shared" si="40"/>
        <v>0.49780000000000002</v>
      </c>
      <c r="I164" s="108">
        <f t="shared" si="41"/>
        <v>68647.091157744013</v>
      </c>
      <c r="K164" s="106">
        <v>134911.20174461539</v>
      </c>
      <c r="L164" s="105">
        <f t="shared" si="42"/>
        <v>1</v>
      </c>
      <c r="M164" s="96">
        <f t="shared" si="42"/>
        <v>0.49780000000000002</v>
      </c>
      <c r="N164" s="108">
        <f t="shared" si="43"/>
        <v>67158.796228469539</v>
      </c>
      <c r="P164" s="122"/>
      <c r="R164" s="91"/>
      <c r="S164" s="91"/>
    </row>
    <row r="165" spans="1:19">
      <c r="A165" s="30">
        <f t="shared" si="37"/>
        <v>151</v>
      </c>
      <c r="B165" s="122">
        <v>39600</v>
      </c>
      <c r="C165" s="29" t="s">
        <v>272</v>
      </c>
      <c r="D165" s="79">
        <v>7954.9420419999979</v>
      </c>
      <c r="E165" s="108">
        <v>0</v>
      </c>
      <c r="F165" s="108">
        <f t="shared" si="38"/>
        <v>7954.9420419999979</v>
      </c>
      <c r="G165" s="105">
        <f t="shared" si="39"/>
        <v>1</v>
      </c>
      <c r="H165" s="96">
        <f t="shared" si="40"/>
        <v>0.49780000000000002</v>
      </c>
      <c r="I165" s="108">
        <f t="shared" si="41"/>
        <v>3959.9701485075989</v>
      </c>
      <c r="K165" s="106">
        <v>7507.7005497692289</v>
      </c>
      <c r="L165" s="105">
        <f t="shared" si="42"/>
        <v>1</v>
      </c>
      <c r="M165" s="96">
        <f t="shared" si="42"/>
        <v>0.49780000000000002</v>
      </c>
      <c r="N165" s="108">
        <f t="shared" si="43"/>
        <v>3737.3333336751225</v>
      </c>
      <c r="P165" s="122"/>
      <c r="R165" s="91"/>
      <c r="S165" s="91"/>
    </row>
    <row r="166" spans="1:19">
      <c r="A166" s="30">
        <f t="shared" si="37"/>
        <v>152</v>
      </c>
      <c r="B166" s="122">
        <v>39700</v>
      </c>
      <c r="C166" s="29" t="s">
        <v>258</v>
      </c>
      <c r="D166" s="79">
        <v>-7962.453349999998</v>
      </c>
      <c r="E166" s="108">
        <v>0</v>
      </c>
      <c r="F166" s="108">
        <f t="shared" si="38"/>
        <v>-7962.453349999998</v>
      </c>
      <c r="G166" s="105">
        <f t="shared" si="39"/>
        <v>1</v>
      </c>
      <c r="H166" s="96">
        <f t="shared" si="40"/>
        <v>0.49780000000000002</v>
      </c>
      <c r="I166" s="108">
        <f t="shared" si="41"/>
        <v>-3963.7092776299992</v>
      </c>
      <c r="K166" s="106">
        <v>-8549.9709019230759</v>
      </c>
      <c r="L166" s="105">
        <f t="shared" si="42"/>
        <v>1</v>
      </c>
      <c r="M166" s="96">
        <f t="shared" si="42"/>
        <v>0.49780000000000002</v>
      </c>
      <c r="N166" s="108">
        <f t="shared" si="43"/>
        <v>-4256.1755149773071</v>
      </c>
      <c r="P166" s="122"/>
      <c r="R166" s="91"/>
      <c r="S166" s="91"/>
    </row>
    <row r="167" spans="1:19">
      <c r="A167" s="30">
        <f t="shared" si="37"/>
        <v>153</v>
      </c>
      <c r="B167" s="122">
        <v>39701</v>
      </c>
      <c r="C167" s="29" t="s">
        <v>167</v>
      </c>
      <c r="D167" s="79">
        <v>0</v>
      </c>
      <c r="E167" s="108">
        <v>0</v>
      </c>
      <c r="F167" s="108">
        <f t="shared" si="38"/>
        <v>0</v>
      </c>
      <c r="G167" s="105">
        <f t="shared" si="39"/>
        <v>1</v>
      </c>
      <c r="H167" s="96">
        <f t="shared" si="40"/>
        <v>0.49780000000000002</v>
      </c>
      <c r="I167" s="108">
        <f t="shared" si="41"/>
        <v>0</v>
      </c>
      <c r="K167" s="106">
        <v>0</v>
      </c>
      <c r="L167" s="105">
        <f t="shared" si="42"/>
        <v>1</v>
      </c>
      <c r="M167" s="96">
        <f t="shared" si="42"/>
        <v>0.49780000000000002</v>
      </c>
      <c r="N167" s="108">
        <f t="shared" si="43"/>
        <v>0</v>
      </c>
      <c r="P167" s="122"/>
      <c r="R167" s="91"/>
      <c r="S167" s="91"/>
    </row>
    <row r="168" spans="1:19">
      <c r="A168" s="30">
        <f t="shared" si="37"/>
        <v>154</v>
      </c>
      <c r="B168" s="124">
        <v>39702</v>
      </c>
      <c r="C168" s="29" t="s">
        <v>167</v>
      </c>
      <c r="D168" s="79">
        <v>0</v>
      </c>
      <c r="E168" s="108">
        <v>0</v>
      </c>
      <c r="F168" s="108">
        <f t="shared" si="38"/>
        <v>0</v>
      </c>
      <c r="G168" s="105">
        <f t="shared" si="39"/>
        <v>1</v>
      </c>
      <c r="H168" s="96">
        <f t="shared" si="40"/>
        <v>0.49780000000000002</v>
      </c>
      <c r="I168" s="108">
        <f t="shared" si="41"/>
        <v>0</v>
      </c>
      <c r="K168" s="106">
        <v>0</v>
      </c>
      <c r="L168" s="105">
        <f t="shared" si="42"/>
        <v>1</v>
      </c>
      <c r="M168" s="96">
        <f t="shared" si="42"/>
        <v>0.49780000000000002</v>
      </c>
      <c r="N168" s="108">
        <f t="shared" si="43"/>
        <v>0</v>
      </c>
      <c r="P168" s="122"/>
      <c r="R168" s="91"/>
      <c r="S168" s="91"/>
    </row>
    <row r="169" spans="1:19">
      <c r="A169" s="30">
        <f t="shared" si="37"/>
        <v>155</v>
      </c>
      <c r="B169" s="124">
        <v>39800</v>
      </c>
      <c r="C169" s="29" t="s">
        <v>260</v>
      </c>
      <c r="D169" s="79">
        <v>702501.25536800025</v>
      </c>
      <c r="E169" s="108">
        <v>0</v>
      </c>
      <c r="F169" s="108">
        <f t="shared" si="38"/>
        <v>702501.25536800025</v>
      </c>
      <c r="G169" s="105">
        <f t="shared" si="39"/>
        <v>1</v>
      </c>
      <c r="H169" s="96">
        <f t="shared" si="40"/>
        <v>0.49780000000000002</v>
      </c>
      <c r="I169" s="108">
        <f t="shared" si="41"/>
        <v>349705.12492219056</v>
      </c>
      <c r="K169" s="106">
        <v>688375.4587529233</v>
      </c>
      <c r="L169" s="105">
        <f t="shared" si="42"/>
        <v>1</v>
      </c>
      <c r="M169" s="96">
        <f t="shared" si="42"/>
        <v>0.49780000000000002</v>
      </c>
      <c r="N169" s="108">
        <f t="shared" si="43"/>
        <v>342673.30336720526</v>
      </c>
      <c r="P169" s="122"/>
      <c r="R169" s="91"/>
      <c r="S169" s="91"/>
    </row>
    <row r="170" spans="1:19">
      <c r="A170" s="30">
        <f t="shared" si="37"/>
        <v>156</v>
      </c>
      <c r="B170" s="124">
        <v>39900</v>
      </c>
      <c r="C170" s="29" t="s">
        <v>273</v>
      </c>
      <c r="D170" s="79">
        <v>0</v>
      </c>
      <c r="E170" s="108">
        <v>0</v>
      </c>
      <c r="F170" s="108">
        <f t="shared" si="38"/>
        <v>0</v>
      </c>
      <c r="G170" s="105">
        <f t="shared" si="39"/>
        <v>1</v>
      </c>
      <c r="H170" s="96">
        <f t="shared" si="40"/>
        <v>0.49780000000000002</v>
      </c>
      <c r="I170" s="108">
        <f t="shared" si="41"/>
        <v>0</v>
      </c>
      <c r="K170" s="106">
        <v>0</v>
      </c>
      <c r="L170" s="105">
        <f t="shared" si="42"/>
        <v>1</v>
      </c>
      <c r="M170" s="96">
        <f t="shared" si="42"/>
        <v>0.49780000000000002</v>
      </c>
      <c r="N170" s="108">
        <f t="shared" si="43"/>
        <v>0</v>
      </c>
      <c r="P170" s="122"/>
      <c r="R170" s="91"/>
      <c r="S170" s="91"/>
    </row>
    <row r="171" spans="1:19">
      <c r="A171" s="30">
        <f t="shared" si="37"/>
        <v>157</v>
      </c>
      <c r="B171" s="124">
        <v>39901</v>
      </c>
      <c r="C171" s="29" t="s">
        <v>274</v>
      </c>
      <c r="D171" s="79">
        <v>-34765.769999999997</v>
      </c>
      <c r="E171" s="108">
        <v>0</v>
      </c>
      <c r="F171" s="108">
        <f t="shared" si="38"/>
        <v>-34765.769999999997</v>
      </c>
      <c r="G171" s="105">
        <f t="shared" si="39"/>
        <v>1</v>
      </c>
      <c r="H171" s="96">
        <f t="shared" si="40"/>
        <v>0.49780000000000002</v>
      </c>
      <c r="I171" s="108">
        <f t="shared" si="41"/>
        <v>-17306.400306</v>
      </c>
      <c r="K171" s="106">
        <v>-34765.770000000004</v>
      </c>
      <c r="L171" s="105">
        <f t="shared" si="42"/>
        <v>1</v>
      </c>
      <c r="M171" s="96">
        <f t="shared" si="42"/>
        <v>0.49780000000000002</v>
      </c>
      <c r="N171" s="108">
        <f t="shared" si="43"/>
        <v>-17306.400306000003</v>
      </c>
      <c r="P171" s="122"/>
      <c r="R171" s="91"/>
      <c r="S171" s="91"/>
    </row>
    <row r="172" spans="1:19">
      <c r="A172" s="30">
        <f t="shared" si="37"/>
        <v>158</v>
      </c>
      <c r="B172" s="124">
        <v>39902</v>
      </c>
      <c r="C172" s="29" t="s">
        <v>275</v>
      </c>
      <c r="D172" s="79">
        <v>0</v>
      </c>
      <c r="E172" s="108">
        <v>0</v>
      </c>
      <c r="F172" s="108">
        <f t="shared" si="38"/>
        <v>0</v>
      </c>
      <c r="G172" s="105">
        <f t="shared" si="39"/>
        <v>1</v>
      </c>
      <c r="H172" s="96">
        <f t="shared" si="40"/>
        <v>0.49780000000000002</v>
      </c>
      <c r="I172" s="108">
        <f t="shared" si="41"/>
        <v>0</v>
      </c>
      <c r="K172" s="106">
        <v>0</v>
      </c>
      <c r="L172" s="105">
        <f t="shared" si="42"/>
        <v>1</v>
      </c>
      <c r="M172" s="96">
        <f t="shared" si="42"/>
        <v>0.49780000000000002</v>
      </c>
      <c r="N172" s="108">
        <f t="shared" si="43"/>
        <v>0</v>
      </c>
      <c r="P172" s="122"/>
      <c r="R172" s="91"/>
      <c r="S172" s="91"/>
    </row>
    <row r="173" spans="1:19">
      <c r="A173" s="30">
        <f t="shared" si="37"/>
        <v>159</v>
      </c>
      <c r="B173" s="124">
        <v>39903</v>
      </c>
      <c r="C173" s="29" t="s">
        <v>261</v>
      </c>
      <c r="D173" s="79">
        <v>0</v>
      </c>
      <c r="E173" s="108">
        <v>0</v>
      </c>
      <c r="F173" s="108">
        <f t="shared" si="38"/>
        <v>0</v>
      </c>
      <c r="G173" s="105">
        <f t="shared" si="39"/>
        <v>1</v>
      </c>
      <c r="H173" s="96">
        <f t="shared" si="40"/>
        <v>0.49780000000000002</v>
      </c>
      <c r="I173" s="108">
        <f t="shared" si="41"/>
        <v>0</v>
      </c>
      <c r="K173" s="106">
        <v>0</v>
      </c>
      <c r="L173" s="105">
        <f t="shared" si="42"/>
        <v>1</v>
      </c>
      <c r="M173" s="96">
        <f t="shared" si="42"/>
        <v>0.49780000000000002</v>
      </c>
      <c r="N173" s="108">
        <f t="shared" si="43"/>
        <v>0</v>
      </c>
      <c r="P173" s="122"/>
      <c r="R173" s="91"/>
      <c r="S173" s="91"/>
    </row>
    <row r="174" spans="1:19">
      <c r="A174" s="30">
        <f t="shared" si="37"/>
        <v>160</v>
      </c>
      <c r="B174" s="124">
        <v>39906</v>
      </c>
      <c r="C174" s="29" t="s">
        <v>262</v>
      </c>
      <c r="D174" s="79">
        <v>70196.03</v>
      </c>
      <c r="E174" s="108">
        <v>0</v>
      </c>
      <c r="F174" s="108">
        <f t="shared" si="38"/>
        <v>70196.03</v>
      </c>
      <c r="G174" s="105">
        <f t="shared" si="39"/>
        <v>1</v>
      </c>
      <c r="H174" s="96">
        <f t="shared" si="40"/>
        <v>0.49780000000000002</v>
      </c>
      <c r="I174" s="108">
        <f t="shared" si="41"/>
        <v>34943.583734</v>
      </c>
      <c r="K174" s="106">
        <v>70196.030000000013</v>
      </c>
      <c r="L174" s="105">
        <f t="shared" si="42"/>
        <v>1</v>
      </c>
      <c r="M174" s="96">
        <f t="shared" si="42"/>
        <v>0.49780000000000002</v>
      </c>
      <c r="N174" s="108">
        <f t="shared" si="43"/>
        <v>34943.583734000007</v>
      </c>
      <c r="P174" s="122"/>
      <c r="R174" s="91"/>
      <c r="S174" s="91"/>
    </row>
    <row r="175" spans="1:19">
      <c r="A175" s="30">
        <f t="shared" si="37"/>
        <v>161</v>
      </c>
      <c r="B175" s="124">
        <v>39907</v>
      </c>
      <c r="C175" s="29" t="s">
        <v>263</v>
      </c>
      <c r="D175" s="79">
        <v>28247.902239833329</v>
      </c>
      <c r="E175" s="108">
        <v>0</v>
      </c>
      <c r="F175" s="108">
        <f t="shared" si="38"/>
        <v>28247.902239833329</v>
      </c>
      <c r="G175" s="105">
        <f t="shared" si="39"/>
        <v>1</v>
      </c>
      <c r="H175" s="96">
        <f t="shared" si="40"/>
        <v>0.49780000000000002</v>
      </c>
      <c r="I175" s="108">
        <f t="shared" si="41"/>
        <v>14061.805734989031</v>
      </c>
      <c r="K175" s="106">
        <v>23127.547492903839</v>
      </c>
      <c r="L175" s="105">
        <f t="shared" si="42"/>
        <v>1</v>
      </c>
      <c r="M175" s="96">
        <f t="shared" si="42"/>
        <v>0.49780000000000002</v>
      </c>
      <c r="N175" s="108">
        <f t="shared" si="43"/>
        <v>11512.893141967532</v>
      </c>
      <c r="P175" s="122"/>
      <c r="R175" s="91"/>
      <c r="S175" s="91"/>
    </row>
    <row r="176" spans="1:19">
      <c r="A176" s="30">
        <f t="shared" si="37"/>
        <v>162</v>
      </c>
      <c r="B176" s="124">
        <v>39908</v>
      </c>
      <c r="C176" s="29" t="s">
        <v>264</v>
      </c>
      <c r="D176" s="79">
        <v>828509.36</v>
      </c>
      <c r="E176" s="108">
        <v>0</v>
      </c>
      <c r="F176" s="108">
        <f t="shared" si="38"/>
        <v>828509.36</v>
      </c>
      <c r="G176" s="105">
        <f t="shared" si="39"/>
        <v>1</v>
      </c>
      <c r="H176" s="96">
        <f t="shared" si="40"/>
        <v>0.49780000000000002</v>
      </c>
      <c r="I176" s="108">
        <f t="shared" si="41"/>
        <v>412431.959408</v>
      </c>
      <c r="K176" s="106">
        <v>828509.36</v>
      </c>
      <c r="L176" s="105">
        <f t="shared" si="42"/>
        <v>1</v>
      </c>
      <c r="M176" s="96">
        <f t="shared" si="42"/>
        <v>0.49780000000000002</v>
      </c>
      <c r="N176" s="108">
        <f t="shared" si="43"/>
        <v>412431.959408</v>
      </c>
      <c r="P176" s="122"/>
      <c r="R176" s="91"/>
      <c r="S176" s="91"/>
    </row>
    <row r="177" spans="1:19">
      <c r="A177" s="30">
        <f t="shared" si="37"/>
        <v>163</v>
      </c>
      <c r="B177" s="124"/>
      <c r="C177" s="29" t="s">
        <v>265</v>
      </c>
      <c r="D177" s="79">
        <v>52517.30000000001</v>
      </c>
      <c r="E177" s="98"/>
      <c r="F177" s="98"/>
      <c r="G177" s="105">
        <f t="shared" si="39"/>
        <v>1</v>
      </c>
      <c r="H177" s="96">
        <f t="shared" si="40"/>
        <v>0.49780000000000002</v>
      </c>
      <c r="I177" s="110">
        <f t="shared" si="41"/>
        <v>0</v>
      </c>
      <c r="K177" s="106">
        <v>52517.30000000001</v>
      </c>
      <c r="L177" s="105">
        <f t="shared" si="42"/>
        <v>1</v>
      </c>
      <c r="M177" s="96">
        <f t="shared" si="42"/>
        <v>0.49780000000000002</v>
      </c>
      <c r="N177" s="110">
        <f t="shared" si="43"/>
        <v>26143.111940000006</v>
      </c>
      <c r="R177" s="91"/>
      <c r="S177" s="91"/>
    </row>
    <row r="178" spans="1:19">
      <c r="A178" s="30">
        <f t="shared" si="37"/>
        <v>164</v>
      </c>
      <c r="B178" s="126"/>
      <c r="C178" s="29"/>
      <c r="D178" s="84"/>
      <c r="E178" s="84"/>
      <c r="F178" s="84"/>
    </row>
    <row r="179" spans="1:19">
      <c r="A179" s="30">
        <f t="shared" si="37"/>
        <v>165</v>
      </c>
      <c r="B179" s="126"/>
      <c r="C179" s="29" t="s">
        <v>176</v>
      </c>
      <c r="D179" s="106">
        <f>SUM(D156:D177)</f>
        <v>1990624.5136608335</v>
      </c>
      <c r="E179" s="106">
        <f>SUM(E156:E177)</f>
        <v>0</v>
      </c>
      <c r="F179" s="106">
        <f>SUM(F156:F177)</f>
        <v>1938107.2136608334</v>
      </c>
      <c r="I179" s="106">
        <f>SUM(I156:I177)</f>
        <v>964789.77096036298</v>
      </c>
      <c r="K179" s="106">
        <f>SUM(K156:K177)</f>
        <v>1964120.3147985579</v>
      </c>
      <c r="N179" s="106">
        <f>SUM(N156:N177)</f>
        <v>977739.09270672209</v>
      </c>
    </row>
    <row r="180" spans="1:19">
      <c r="A180" s="30">
        <f t="shared" si="37"/>
        <v>166</v>
      </c>
      <c r="B180" s="126"/>
      <c r="C180" s="29"/>
    </row>
    <row r="181" spans="1:19" ht="15.75" thickBot="1">
      <c r="A181" s="30">
        <f t="shared" si="37"/>
        <v>167</v>
      </c>
      <c r="B181" s="126"/>
      <c r="C181" s="29" t="s">
        <v>276</v>
      </c>
      <c r="D181" s="111">
        <f>D128+D153+D179</f>
        <v>1990624.5136608335</v>
      </c>
      <c r="E181" s="111">
        <f>E128+E153+E179</f>
        <v>0</v>
      </c>
      <c r="F181" s="111">
        <f>F128+F153+F179</f>
        <v>1938107.2136608334</v>
      </c>
      <c r="I181" s="111">
        <f>I128+I153+I179</f>
        <v>964789.77096036298</v>
      </c>
      <c r="K181" s="111">
        <f>K128+K153+K179</f>
        <v>1964120.3147985579</v>
      </c>
      <c r="N181" s="111">
        <f>N128+N153+N179</f>
        <v>977739.09270672209</v>
      </c>
    </row>
    <row r="182" spans="1:19" ht="15.75" thickTop="1">
      <c r="A182" s="30">
        <f t="shared" si="37"/>
        <v>168</v>
      </c>
      <c r="B182" s="76"/>
      <c r="D182" s="108"/>
      <c r="E182" s="112"/>
    </row>
    <row r="183" spans="1:19" ht="15.75">
      <c r="A183" s="30">
        <f t="shared" si="37"/>
        <v>169</v>
      </c>
      <c r="B183" s="92" t="s">
        <v>191</v>
      </c>
      <c r="D183" s="108"/>
      <c r="E183" s="112"/>
    </row>
    <row r="184" spans="1:19">
      <c r="A184" s="30">
        <f t="shared" si="37"/>
        <v>170</v>
      </c>
      <c r="D184" s="108"/>
    </row>
    <row r="185" spans="1:19">
      <c r="A185" s="30">
        <f t="shared" si="37"/>
        <v>171</v>
      </c>
      <c r="B185" s="126"/>
      <c r="C185" s="75" t="s">
        <v>182</v>
      </c>
      <c r="D185" s="108"/>
    </row>
    <row r="186" spans="1:19">
      <c r="A186" s="30">
        <f t="shared" si="37"/>
        <v>172</v>
      </c>
      <c r="B186" s="122">
        <v>39000</v>
      </c>
      <c r="C186" s="29" t="s">
        <v>246</v>
      </c>
      <c r="D186" s="106">
        <v>516338.7606157955</v>
      </c>
      <c r="E186" s="115">
        <v>0</v>
      </c>
      <c r="F186" s="106">
        <f t="shared" ref="F186:F224" si="44">D186+E186</f>
        <v>516338.7606157955</v>
      </c>
      <c r="G186" s="96">
        <v>0.104</v>
      </c>
      <c r="H186" s="96">
        <v>0.49780000000000002</v>
      </c>
      <c r="I186" s="108">
        <f t="shared" ref="I186:I224" si="45">F186*G186*H186</f>
        <v>26731.477243592471</v>
      </c>
      <c r="K186" s="106">
        <v>493349.57603280933</v>
      </c>
      <c r="L186" s="96">
        <f>G186</f>
        <v>0.104</v>
      </c>
      <c r="M186" s="96">
        <f t="shared" ref="M186:M224" si="46">H186</f>
        <v>0.49780000000000002</v>
      </c>
      <c r="N186" s="106">
        <f t="shared" ref="N186:N224" si="47">K186*L186*M186</f>
        <v>25541.299570709776</v>
      </c>
      <c r="P186" s="114"/>
      <c r="R186" s="91"/>
      <c r="S186" s="91"/>
    </row>
    <row r="187" spans="1:19">
      <c r="A187" s="30">
        <f t="shared" si="37"/>
        <v>173</v>
      </c>
      <c r="B187" s="122">
        <v>39005</v>
      </c>
      <c r="C187" s="29" t="s">
        <v>277</v>
      </c>
      <c r="D187" s="106">
        <v>3747661.406648498</v>
      </c>
      <c r="E187" s="115">
        <v>0</v>
      </c>
      <c r="F187" s="108">
        <f t="shared" si="44"/>
        <v>3747661.406648498</v>
      </c>
      <c r="G187" s="96">
        <v>1</v>
      </c>
      <c r="H187" s="96">
        <v>1.570628E-2</v>
      </c>
      <c r="I187" s="108">
        <f t="shared" si="45"/>
        <v>58861.81939801517</v>
      </c>
      <c r="K187" s="106">
        <v>3608671.8225592109</v>
      </c>
      <c r="L187" s="96">
        <f t="shared" ref="L187:L223" si="48">G187</f>
        <v>1</v>
      </c>
      <c r="M187" s="96">
        <f t="shared" si="46"/>
        <v>1.570628E-2</v>
      </c>
      <c r="N187" s="108">
        <f t="shared" si="47"/>
        <v>56678.810073225279</v>
      </c>
      <c r="P187" s="114"/>
      <c r="R187" s="91"/>
      <c r="S187" s="91"/>
    </row>
    <row r="188" spans="1:19">
      <c r="A188" s="30">
        <f t="shared" si="37"/>
        <v>174</v>
      </c>
      <c r="B188" s="122">
        <v>39009</v>
      </c>
      <c r="C188" s="29" t="s">
        <v>250</v>
      </c>
      <c r="D188" s="106">
        <v>9316766.3500000034</v>
      </c>
      <c r="E188" s="115">
        <v>0</v>
      </c>
      <c r="F188" s="108">
        <f t="shared" si="44"/>
        <v>9316766.3500000034</v>
      </c>
      <c r="G188" s="96">
        <v>0.104</v>
      </c>
      <c r="H188" s="96">
        <v>0.49780000000000002</v>
      </c>
      <c r="I188" s="108">
        <f t="shared" si="45"/>
        <v>482340.17405912018</v>
      </c>
      <c r="K188" s="106">
        <v>9316061.6315384656</v>
      </c>
      <c r="L188" s="96">
        <f t="shared" si="48"/>
        <v>0.104</v>
      </c>
      <c r="M188" s="96">
        <f t="shared" si="46"/>
        <v>0.49780000000000002</v>
      </c>
      <c r="N188" s="108">
        <f t="shared" si="47"/>
        <v>482303.68993870419</v>
      </c>
      <c r="P188" s="114"/>
      <c r="R188" s="91"/>
      <c r="S188" s="91"/>
    </row>
    <row r="189" spans="1:19">
      <c r="A189" s="30">
        <f t="shared" si="37"/>
        <v>175</v>
      </c>
      <c r="B189" s="122">
        <v>39020</v>
      </c>
      <c r="C189" s="29" t="s">
        <v>193</v>
      </c>
      <c r="D189" s="106">
        <v>-0.04</v>
      </c>
      <c r="E189" s="115">
        <v>0</v>
      </c>
      <c r="F189" s="108">
        <f t="shared" si="44"/>
        <v>-0.04</v>
      </c>
      <c r="G189" s="96">
        <v>1</v>
      </c>
      <c r="H189" s="96">
        <v>6.3622429999999994E-2</v>
      </c>
      <c r="I189" s="108">
        <f t="shared" si="45"/>
        <v>-2.5448971999999996E-3</v>
      </c>
      <c r="K189" s="106">
        <v>-3.9999999999999994E-2</v>
      </c>
      <c r="L189" s="96">
        <f t="shared" si="48"/>
        <v>1</v>
      </c>
      <c r="M189" s="96">
        <f t="shared" si="46"/>
        <v>6.3622429999999994E-2</v>
      </c>
      <c r="N189" s="108">
        <f t="shared" si="47"/>
        <v>-2.5448971999999992E-3</v>
      </c>
      <c r="P189" s="114"/>
      <c r="R189" s="91"/>
      <c r="S189" s="91"/>
    </row>
    <row r="190" spans="1:19">
      <c r="A190" s="30">
        <f t="shared" si="37"/>
        <v>176</v>
      </c>
      <c r="B190" s="122">
        <v>39029</v>
      </c>
      <c r="C190" s="29" t="s">
        <v>194</v>
      </c>
      <c r="D190" s="106">
        <v>99.305679743138072</v>
      </c>
      <c r="E190" s="115">
        <v>0</v>
      </c>
      <c r="F190" s="108">
        <f t="shared" si="44"/>
        <v>99.305679743138072</v>
      </c>
      <c r="G190" s="96">
        <v>1</v>
      </c>
      <c r="H190" s="96">
        <v>6.3622429999999994E-2</v>
      </c>
      <c r="I190" s="108">
        <f t="shared" si="45"/>
        <v>6.318068658060219</v>
      </c>
      <c r="K190" s="106">
        <v>28.084654805093013</v>
      </c>
      <c r="L190" s="96">
        <f t="shared" si="48"/>
        <v>1</v>
      </c>
      <c r="M190" s="96">
        <f t="shared" si="46"/>
        <v>6.3622429999999994E-2</v>
      </c>
      <c r="N190" s="108">
        <f t="shared" si="47"/>
        <v>1.7868139844111937</v>
      </c>
      <c r="P190" s="114"/>
      <c r="R190" s="91"/>
      <c r="S190" s="91"/>
    </row>
    <row r="191" spans="1:19">
      <c r="A191" s="30">
        <f t="shared" si="37"/>
        <v>177</v>
      </c>
      <c r="B191" s="122">
        <v>39100</v>
      </c>
      <c r="C191" s="29" t="s">
        <v>251</v>
      </c>
      <c r="D191" s="106">
        <v>1951796.6277634995</v>
      </c>
      <c r="E191" s="115">
        <v>0</v>
      </c>
      <c r="F191" s="108">
        <f t="shared" si="44"/>
        <v>1951796.6277634995</v>
      </c>
      <c r="G191" s="96">
        <v>0.104</v>
      </c>
      <c r="H191" s="96">
        <v>0.49780000000000002</v>
      </c>
      <c r="I191" s="108">
        <f t="shared" si="45"/>
        <v>101046.85357526969</v>
      </c>
      <c r="K191" s="106">
        <v>1849949.7732141423</v>
      </c>
      <c r="L191" s="96">
        <f t="shared" si="48"/>
        <v>0.104</v>
      </c>
      <c r="M191" s="96">
        <f t="shared" si="46"/>
        <v>0.49780000000000002</v>
      </c>
      <c r="N191" s="108">
        <f t="shared" si="47"/>
        <v>95774.119699024013</v>
      </c>
      <c r="P191" s="114"/>
      <c r="R191" s="91"/>
      <c r="S191" s="91"/>
    </row>
    <row r="192" spans="1:19">
      <c r="A192" s="30">
        <f t="shared" si="37"/>
        <v>178</v>
      </c>
      <c r="B192" s="122">
        <v>39102</v>
      </c>
      <c r="C192" s="29" t="s">
        <v>278</v>
      </c>
      <c r="D192" s="106">
        <v>1.26</v>
      </c>
      <c r="E192" s="115">
        <v>0</v>
      </c>
      <c r="F192" s="108">
        <f t="shared" si="44"/>
        <v>1.26</v>
      </c>
      <c r="G192" s="96">
        <v>0.104</v>
      </c>
      <c r="H192" s="96">
        <v>0.49780000000000002</v>
      </c>
      <c r="I192" s="108">
        <f t="shared" si="45"/>
        <v>6.5231711999999997E-2</v>
      </c>
      <c r="K192" s="106">
        <v>1.26</v>
      </c>
      <c r="L192" s="96">
        <f t="shared" si="48"/>
        <v>0.104</v>
      </c>
      <c r="M192" s="96">
        <f t="shared" si="46"/>
        <v>0.49780000000000002</v>
      </c>
      <c r="N192" s="108">
        <f t="shared" si="47"/>
        <v>6.5231711999999997E-2</v>
      </c>
      <c r="P192" s="114"/>
      <c r="R192" s="91"/>
      <c r="S192" s="91"/>
    </row>
    <row r="193" spans="1:19">
      <c r="A193" s="30">
        <f t="shared" si="37"/>
        <v>179</v>
      </c>
      <c r="B193" s="122">
        <v>39103</v>
      </c>
      <c r="C193" s="29" t="s">
        <v>219</v>
      </c>
      <c r="D193" s="106">
        <v>0.45</v>
      </c>
      <c r="E193" s="115">
        <v>0</v>
      </c>
      <c r="F193" s="108">
        <f t="shared" si="44"/>
        <v>0.45</v>
      </c>
      <c r="G193" s="96">
        <v>0.104</v>
      </c>
      <c r="H193" s="96">
        <v>0.49780000000000002</v>
      </c>
      <c r="I193" s="108">
        <f t="shared" si="45"/>
        <v>2.3297040000000001E-2</v>
      </c>
      <c r="K193" s="106">
        <v>0.45000000000000012</v>
      </c>
      <c r="L193" s="96">
        <f t="shared" si="48"/>
        <v>0.104</v>
      </c>
      <c r="M193" s="96">
        <f t="shared" si="46"/>
        <v>0.49780000000000002</v>
      </c>
      <c r="N193" s="108">
        <f t="shared" si="47"/>
        <v>2.3297040000000005E-2</v>
      </c>
      <c r="P193" s="114"/>
      <c r="R193" s="91"/>
      <c r="S193" s="91"/>
    </row>
    <row r="194" spans="1:19">
      <c r="A194" s="30">
        <f t="shared" si="37"/>
        <v>180</v>
      </c>
      <c r="B194" s="122">
        <v>39104</v>
      </c>
      <c r="C194" s="29" t="s">
        <v>279</v>
      </c>
      <c r="D194" s="106">
        <v>36763.050221999991</v>
      </c>
      <c r="E194" s="115">
        <v>0</v>
      </c>
      <c r="F194" s="108">
        <f t="shared" si="44"/>
        <v>36763.050221999991</v>
      </c>
      <c r="G194" s="96">
        <f>G187</f>
        <v>1</v>
      </c>
      <c r="H194" s="96">
        <f>H187</f>
        <v>1.570628E-2</v>
      </c>
      <c r="I194" s="108">
        <f t="shared" si="45"/>
        <v>577.41076044079398</v>
      </c>
      <c r="K194" s="106">
        <v>32583.453521307682</v>
      </c>
      <c r="L194" s="96">
        <f t="shared" si="48"/>
        <v>1</v>
      </c>
      <c r="M194" s="96">
        <f t="shared" si="46"/>
        <v>1.570628E-2</v>
      </c>
      <c r="N194" s="108">
        <f t="shared" si="47"/>
        <v>511.7648443726444</v>
      </c>
      <c r="P194" s="114"/>
      <c r="R194" s="91"/>
      <c r="S194" s="91"/>
    </row>
    <row r="195" spans="1:19">
      <c r="A195" s="30">
        <f t="shared" si="37"/>
        <v>181</v>
      </c>
      <c r="B195" s="122">
        <v>39120</v>
      </c>
      <c r="C195" s="29" t="s">
        <v>197</v>
      </c>
      <c r="D195" s="106">
        <v>102280.383118</v>
      </c>
      <c r="E195" s="115">
        <v>0</v>
      </c>
      <c r="F195" s="108">
        <f t="shared" si="44"/>
        <v>102280.383118</v>
      </c>
      <c r="G195" s="96">
        <v>1</v>
      </c>
      <c r="H195" s="96">
        <f>H190</f>
        <v>6.3622429999999994E-2</v>
      </c>
      <c r="I195" s="108">
        <f t="shared" si="45"/>
        <v>6507.3265152981357</v>
      </c>
      <c r="K195" s="106">
        <v>100758.94391638463</v>
      </c>
      <c r="L195" s="96">
        <f t="shared" si="48"/>
        <v>1</v>
      </c>
      <c r="M195" s="96">
        <f t="shared" si="46"/>
        <v>6.3622429999999994E-2</v>
      </c>
      <c r="N195" s="108">
        <f t="shared" si="47"/>
        <v>6410.5288561941061</v>
      </c>
      <c r="P195" s="114"/>
      <c r="R195" s="91"/>
      <c r="S195" s="91"/>
    </row>
    <row r="196" spans="1:19">
      <c r="A196" s="30">
        <f t="shared" si="37"/>
        <v>182</v>
      </c>
      <c r="B196" s="122">
        <v>39200</v>
      </c>
      <c r="C196" s="29" t="s">
        <v>252</v>
      </c>
      <c r="D196" s="106">
        <v>5494.9999999999982</v>
      </c>
      <c r="E196" s="115">
        <v>0</v>
      </c>
      <c r="F196" s="108">
        <f t="shared" si="44"/>
        <v>5494.9999999999982</v>
      </c>
      <c r="G196" s="96">
        <v>0.104</v>
      </c>
      <c r="H196" s="96">
        <v>0.49780000000000002</v>
      </c>
      <c r="I196" s="108">
        <f t="shared" si="45"/>
        <v>284.48274399999991</v>
      </c>
      <c r="K196" s="106">
        <v>5406.4199999999992</v>
      </c>
      <c r="L196" s="96">
        <f t="shared" si="48"/>
        <v>0.104</v>
      </c>
      <c r="M196" s="96">
        <f t="shared" si="46"/>
        <v>0.49780000000000002</v>
      </c>
      <c r="N196" s="108">
        <f t="shared" si="47"/>
        <v>279.89685110399995</v>
      </c>
      <c r="P196" s="114"/>
      <c r="R196" s="91"/>
      <c r="S196" s="91"/>
    </row>
    <row r="197" spans="1:19">
      <c r="A197" s="30">
        <f t="shared" si="37"/>
        <v>183</v>
      </c>
      <c r="B197" s="122">
        <v>39300</v>
      </c>
      <c r="C197" s="29" t="s">
        <v>280</v>
      </c>
      <c r="D197" s="106">
        <v>0</v>
      </c>
      <c r="E197" s="115">
        <v>0</v>
      </c>
      <c r="F197" s="108">
        <f t="shared" si="44"/>
        <v>0</v>
      </c>
      <c r="G197" s="96">
        <v>0.104</v>
      </c>
      <c r="H197" s="96">
        <v>0.49780000000000002</v>
      </c>
      <c r="I197" s="108">
        <f t="shared" si="45"/>
        <v>0</v>
      </c>
      <c r="K197" s="106">
        <v>0</v>
      </c>
      <c r="L197" s="96">
        <f t="shared" si="48"/>
        <v>0.104</v>
      </c>
      <c r="M197" s="96">
        <f t="shared" si="46"/>
        <v>0.49780000000000002</v>
      </c>
      <c r="N197" s="108">
        <f t="shared" si="47"/>
        <v>0</v>
      </c>
      <c r="P197" s="114"/>
      <c r="R197" s="91"/>
      <c r="S197" s="91"/>
    </row>
    <row r="198" spans="1:19">
      <c r="A198" s="30">
        <f t="shared" si="37"/>
        <v>184</v>
      </c>
      <c r="B198" s="122">
        <v>39400</v>
      </c>
      <c r="C198" s="29" t="s">
        <v>254</v>
      </c>
      <c r="D198" s="106">
        <v>32785.96</v>
      </c>
      <c r="E198" s="115">
        <v>0</v>
      </c>
      <c r="F198" s="108">
        <f t="shared" si="44"/>
        <v>32785.96</v>
      </c>
      <c r="G198" s="96">
        <v>0.104</v>
      </c>
      <c r="H198" s="96">
        <v>0.49780000000000002</v>
      </c>
      <c r="I198" s="108">
        <f t="shared" si="45"/>
        <v>1697.368492352</v>
      </c>
      <c r="K198" s="106">
        <v>31899.11384615385</v>
      </c>
      <c r="L198" s="96">
        <f t="shared" si="48"/>
        <v>0.104</v>
      </c>
      <c r="M198" s="96">
        <f t="shared" si="46"/>
        <v>0.49780000000000002</v>
      </c>
      <c r="N198" s="108">
        <f t="shared" si="47"/>
        <v>1651.4554027520003</v>
      </c>
      <c r="P198" s="114"/>
      <c r="R198" s="91"/>
      <c r="S198" s="91"/>
    </row>
    <row r="199" spans="1:19">
      <c r="A199" s="30">
        <f t="shared" si="37"/>
        <v>185</v>
      </c>
      <c r="B199" s="122">
        <v>39420</v>
      </c>
      <c r="C199" s="29" t="s">
        <v>198</v>
      </c>
      <c r="D199" s="106">
        <v>388.07</v>
      </c>
      <c r="E199" s="115">
        <v>0</v>
      </c>
      <c r="F199" s="108">
        <f t="shared" si="44"/>
        <v>388.07</v>
      </c>
      <c r="G199" s="96">
        <v>1</v>
      </c>
      <c r="H199" s="96">
        <f>H190</f>
        <v>6.3622429999999994E-2</v>
      </c>
      <c r="I199" s="108">
        <f>F199*G199*H199</f>
        <v>24.689956410099999</v>
      </c>
      <c r="K199" s="106">
        <v>388.07</v>
      </c>
      <c r="L199" s="96">
        <f t="shared" si="48"/>
        <v>1</v>
      </c>
      <c r="M199" s="96">
        <f t="shared" si="46"/>
        <v>6.3622429999999994E-2</v>
      </c>
      <c r="N199" s="108">
        <f t="shared" si="47"/>
        <v>24.689956410099999</v>
      </c>
      <c r="P199" s="114"/>
      <c r="R199" s="91"/>
      <c r="S199" s="91"/>
    </row>
    <row r="200" spans="1:19">
      <c r="A200" s="30">
        <f t="shared" si="37"/>
        <v>186</v>
      </c>
      <c r="B200" s="122">
        <v>39500</v>
      </c>
      <c r="C200" s="29" t="s">
        <v>281</v>
      </c>
      <c r="D200" s="106">
        <v>0</v>
      </c>
      <c r="E200" s="115">
        <v>0</v>
      </c>
      <c r="F200" s="108">
        <f t="shared" si="44"/>
        <v>0</v>
      </c>
      <c r="G200" s="96">
        <v>0.104</v>
      </c>
      <c r="H200" s="96">
        <v>0.49780000000000002</v>
      </c>
      <c r="I200" s="108">
        <f t="shared" si="45"/>
        <v>0</v>
      </c>
      <c r="K200" s="106">
        <v>0</v>
      </c>
      <c r="L200" s="96">
        <f t="shared" si="48"/>
        <v>0.104</v>
      </c>
      <c r="M200" s="96">
        <f t="shared" si="46"/>
        <v>0.49780000000000002</v>
      </c>
      <c r="N200" s="108">
        <f t="shared" si="47"/>
        <v>0</v>
      </c>
      <c r="P200" s="114"/>
      <c r="R200" s="91"/>
      <c r="S200" s="91"/>
    </row>
    <row r="201" spans="1:19">
      <c r="A201" s="30">
        <f t="shared" si="37"/>
        <v>187</v>
      </c>
      <c r="B201" s="122">
        <v>39700</v>
      </c>
      <c r="C201" s="29" t="s">
        <v>258</v>
      </c>
      <c r="D201" s="106">
        <v>535347.4219450003</v>
      </c>
      <c r="E201" s="115">
        <v>0</v>
      </c>
      <c r="F201" s="108">
        <f t="shared" si="44"/>
        <v>535347.4219450003</v>
      </c>
      <c r="G201" s="96">
        <v>0.104</v>
      </c>
      <c r="H201" s="96">
        <v>0.49780000000000002</v>
      </c>
      <c r="I201" s="108">
        <f t="shared" si="45"/>
        <v>27715.578450999001</v>
      </c>
      <c r="K201" s="106">
        <v>527218.26706211548</v>
      </c>
      <c r="L201" s="96">
        <f t="shared" si="48"/>
        <v>0.104</v>
      </c>
      <c r="M201" s="96">
        <f t="shared" si="46"/>
        <v>0.49780000000000002</v>
      </c>
      <c r="N201" s="108">
        <f t="shared" si="47"/>
        <v>27294.722347726194</v>
      </c>
      <c r="P201" s="114"/>
      <c r="R201" s="91"/>
      <c r="S201" s="91"/>
    </row>
    <row r="202" spans="1:19">
      <c r="A202" s="30">
        <f t="shared" si="37"/>
        <v>188</v>
      </c>
      <c r="B202" s="122">
        <v>39720</v>
      </c>
      <c r="C202" s="29" t="s">
        <v>200</v>
      </c>
      <c r="D202" s="106">
        <v>7761.6634599999998</v>
      </c>
      <c r="E202" s="115">
        <v>0</v>
      </c>
      <c r="F202" s="108">
        <f t="shared" si="44"/>
        <v>7761.6634599999998</v>
      </c>
      <c r="G202" s="96">
        <v>1</v>
      </c>
      <c r="H202" s="96">
        <f>H190</f>
        <v>6.3622429999999994E-2</v>
      </c>
      <c r="I202" s="108">
        <f t="shared" si="45"/>
        <v>493.81589016740776</v>
      </c>
      <c r="K202" s="106">
        <v>4776.7340084615389</v>
      </c>
      <c r="L202" s="96">
        <f t="shared" si="48"/>
        <v>1</v>
      </c>
      <c r="M202" s="96">
        <f t="shared" si="46"/>
        <v>6.3622429999999994E-2</v>
      </c>
      <c r="N202" s="108">
        <f t="shared" si="47"/>
        <v>303.90742508196365</v>
      </c>
      <c r="P202" s="114"/>
      <c r="R202" s="91"/>
      <c r="S202" s="91"/>
    </row>
    <row r="203" spans="1:19">
      <c r="A203" s="30">
        <f t="shared" si="37"/>
        <v>189</v>
      </c>
      <c r="B203" s="122">
        <v>39800</v>
      </c>
      <c r="C203" s="29" t="s">
        <v>260</v>
      </c>
      <c r="D203" s="106">
        <v>45144.49291549997</v>
      </c>
      <c r="E203" s="115">
        <v>0</v>
      </c>
      <c r="F203" s="108">
        <f t="shared" si="44"/>
        <v>45144.49291549997</v>
      </c>
      <c r="G203" s="96">
        <f>$G$186</f>
        <v>0.104</v>
      </c>
      <c r="H203" s="96">
        <f>$H$186</f>
        <v>0.49780000000000002</v>
      </c>
      <c r="I203" s="108">
        <f t="shared" si="45"/>
        <v>2337.1845716269322</v>
      </c>
      <c r="K203" s="106">
        <v>44394.557708019209</v>
      </c>
      <c r="L203" s="96">
        <f t="shared" si="48"/>
        <v>0.104</v>
      </c>
      <c r="M203" s="96">
        <f t="shared" si="46"/>
        <v>0.49780000000000002</v>
      </c>
      <c r="N203" s="108">
        <f t="shared" si="47"/>
        <v>2298.3595260134043</v>
      </c>
      <c r="P203" s="114"/>
      <c r="R203" s="91"/>
      <c r="S203" s="91"/>
    </row>
    <row r="204" spans="1:19">
      <c r="A204" s="30">
        <f t="shared" si="37"/>
        <v>190</v>
      </c>
      <c r="B204" s="122">
        <v>39820</v>
      </c>
      <c r="C204" s="29" t="s">
        <v>201</v>
      </c>
      <c r="D204" s="106">
        <v>5101.6335914676165</v>
      </c>
      <c r="E204" s="115">
        <v>0</v>
      </c>
      <c r="F204" s="108">
        <f t="shared" si="44"/>
        <v>5101.6335914676165</v>
      </c>
      <c r="G204" s="96">
        <v>1</v>
      </c>
      <c r="H204" s="96">
        <f>H202</f>
        <v>6.3622429999999994E-2</v>
      </c>
      <c r="I204" s="108">
        <f t="shared" si="45"/>
        <v>324.57832605879702</v>
      </c>
      <c r="K204" s="106">
        <v>1938.7358057749354</v>
      </c>
      <c r="L204" s="96">
        <f t="shared" si="48"/>
        <v>1</v>
      </c>
      <c r="M204" s="96">
        <f t="shared" si="46"/>
        <v>6.3622429999999994E-2</v>
      </c>
      <c r="N204" s="108">
        <f t="shared" si="47"/>
        <v>123.34708309140942</v>
      </c>
      <c r="P204" s="114"/>
      <c r="R204" s="91"/>
      <c r="S204" s="91"/>
    </row>
    <row r="205" spans="1:19">
      <c r="A205" s="30">
        <f t="shared" si="37"/>
        <v>191</v>
      </c>
      <c r="B205" s="122">
        <v>39900</v>
      </c>
      <c r="C205" s="29" t="s">
        <v>282</v>
      </c>
      <c r="D205" s="106">
        <v>162984.42999999996</v>
      </c>
      <c r="E205" s="115">
        <v>0</v>
      </c>
      <c r="F205" s="108">
        <f t="shared" si="44"/>
        <v>162984.42999999996</v>
      </c>
      <c r="G205" s="96">
        <f>$G$186</f>
        <v>0.104</v>
      </c>
      <c r="H205" s="96">
        <f>$H$186</f>
        <v>0.49780000000000002</v>
      </c>
      <c r="I205" s="108">
        <f t="shared" si="45"/>
        <v>8437.8995224159971</v>
      </c>
      <c r="K205" s="106">
        <v>162826.86769230769</v>
      </c>
      <c r="L205" s="96">
        <f t="shared" si="48"/>
        <v>0.104</v>
      </c>
      <c r="M205" s="96">
        <f t="shared" si="46"/>
        <v>0.49780000000000002</v>
      </c>
      <c r="N205" s="108">
        <f t="shared" si="47"/>
        <v>8429.742332672</v>
      </c>
      <c r="P205" s="114"/>
      <c r="R205" s="91"/>
      <c r="S205" s="91"/>
    </row>
    <row r="206" spans="1:19">
      <c r="A206" s="30">
        <f t="shared" si="37"/>
        <v>192</v>
      </c>
      <c r="B206" s="122">
        <v>39901</v>
      </c>
      <c r="C206" s="41" t="s">
        <v>274</v>
      </c>
      <c r="D206" s="106">
        <v>22464157.244296785</v>
      </c>
      <c r="E206" s="108">
        <v>0</v>
      </c>
      <c r="F206" s="108">
        <f t="shared" si="44"/>
        <v>22464157.244296785</v>
      </c>
      <c r="G206" s="96">
        <v>1</v>
      </c>
      <c r="H206" s="96">
        <f>$H$201</f>
        <v>0.49780000000000002</v>
      </c>
      <c r="I206" s="108">
        <f t="shared" si="45"/>
        <v>11182657.476210941</v>
      </c>
      <c r="K206" s="106">
        <v>21292569.905868128</v>
      </c>
      <c r="L206" s="96">
        <f t="shared" si="48"/>
        <v>1</v>
      </c>
      <c r="M206" s="96">
        <f t="shared" si="46"/>
        <v>0.49780000000000002</v>
      </c>
      <c r="N206" s="108">
        <f t="shared" si="47"/>
        <v>10599441.299141154</v>
      </c>
      <c r="P206" s="114"/>
      <c r="R206" s="91"/>
      <c r="S206" s="91"/>
    </row>
    <row r="207" spans="1:19">
      <c r="A207" s="30">
        <f t="shared" si="37"/>
        <v>193</v>
      </c>
      <c r="B207" s="122">
        <v>39902</v>
      </c>
      <c r="C207" s="29" t="s">
        <v>275</v>
      </c>
      <c r="D207" s="106">
        <v>17633522.295353379</v>
      </c>
      <c r="E207" s="115">
        <v>0</v>
      </c>
      <c r="F207" s="108">
        <f t="shared" si="44"/>
        <v>17633522.295353379</v>
      </c>
      <c r="G207" s="96">
        <f t="shared" ref="G207:G224" si="49">$G$186</f>
        <v>0.104</v>
      </c>
      <c r="H207" s="96">
        <f t="shared" ref="H207:H224" si="50">$H$186</f>
        <v>0.49780000000000002</v>
      </c>
      <c r="I207" s="108">
        <f t="shared" si="45"/>
        <v>912908.60945719888</v>
      </c>
      <c r="K207" s="106">
        <v>17246983.384459548</v>
      </c>
      <c r="L207" s="96">
        <f t="shared" si="48"/>
        <v>0.104</v>
      </c>
      <c r="M207" s="96">
        <f t="shared" si="46"/>
        <v>0.49780000000000002</v>
      </c>
      <c r="N207" s="108">
        <f t="shared" si="47"/>
        <v>892897.02619353204</v>
      </c>
      <c r="P207" s="114"/>
      <c r="R207" s="91"/>
      <c r="S207" s="91"/>
    </row>
    <row r="208" spans="1:19">
      <c r="A208" s="30">
        <f t="shared" si="37"/>
        <v>194</v>
      </c>
      <c r="B208" s="122">
        <v>39903</v>
      </c>
      <c r="C208" s="29" t="s">
        <v>261</v>
      </c>
      <c r="D208" s="106">
        <v>2538133.4499999997</v>
      </c>
      <c r="E208" s="115">
        <v>0</v>
      </c>
      <c r="F208" s="108">
        <f t="shared" si="44"/>
        <v>2538133.4499999997</v>
      </c>
      <c r="G208" s="96">
        <f t="shared" si="49"/>
        <v>0.104</v>
      </c>
      <c r="H208" s="96">
        <f t="shared" si="50"/>
        <v>0.49780000000000002</v>
      </c>
      <c r="I208" s="108">
        <f t="shared" si="45"/>
        <v>131402.21446663997</v>
      </c>
      <c r="K208" s="106">
        <v>2498046.8130769227</v>
      </c>
      <c r="L208" s="96">
        <f t="shared" si="48"/>
        <v>0.104</v>
      </c>
      <c r="M208" s="96">
        <f t="shared" si="46"/>
        <v>0.49780000000000002</v>
      </c>
      <c r="N208" s="108">
        <f t="shared" si="47"/>
        <v>129326.88116916797</v>
      </c>
      <c r="P208" s="114"/>
      <c r="R208" s="91"/>
      <c r="S208" s="91"/>
    </row>
    <row r="209" spans="1:19">
      <c r="A209" s="30">
        <f t="shared" ref="A209:A264" si="51">A208+1</f>
        <v>195</v>
      </c>
      <c r="B209" s="122">
        <v>39904</v>
      </c>
      <c r="C209" s="29" t="s">
        <v>283</v>
      </c>
      <c r="D209" s="106">
        <v>0</v>
      </c>
      <c r="E209" s="115">
        <v>0</v>
      </c>
      <c r="F209" s="108">
        <f t="shared" si="44"/>
        <v>0</v>
      </c>
      <c r="G209" s="96">
        <f t="shared" si="49"/>
        <v>0.104</v>
      </c>
      <c r="H209" s="96">
        <f t="shared" si="50"/>
        <v>0.49780000000000002</v>
      </c>
      <c r="I209" s="108">
        <f t="shared" si="45"/>
        <v>0</v>
      </c>
      <c r="K209" s="106">
        <v>0</v>
      </c>
      <c r="L209" s="96">
        <f t="shared" si="48"/>
        <v>0.104</v>
      </c>
      <c r="M209" s="96">
        <f t="shared" si="46"/>
        <v>0.49780000000000002</v>
      </c>
      <c r="N209" s="108">
        <f t="shared" si="47"/>
        <v>0</v>
      </c>
      <c r="P209" s="114"/>
      <c r="R209" s="91"/>
      <c r="S209" s="91"/>
    </row>
    <row r="210" spans="1:19">
      <c r="A210" s="30">
        <f t="shared" si="51"/>
        <v>196</v>
      </c>
      <c r="B210" s="122">
        <v>39905</v>
      </c>
      <c r="C210" s="29" t="s">
        <v>284</v>
      </c>
      <c r="D210" s="106">
        <v>0</v>
      </c>
      <c r="E210" s="108">
        <v>0</v>
      </c>
      <c r="F210" s="108">
        <f t="shared" si="44"/>
        <v>0</v>
      </c>
      <c r="G210" s="96">
        <f t="shared" si="49"/>
        <v>0.104</v>
      </c>
      <c r="H210" s="96">
        <f t="shared" si="50"/>
        <v>0.49780000000000002</v>
      </c>
      <c r="I210" s="108">
        <f t="shared" si="45"/>
        <v>0</v>
      </c>
      <c r="K210" s="106">
        <v>0</v>
      </c>
      <c r="L210" s="96">
        <f t="shared" si="48"/>
        <v>0.104</v>
      </c>
      <c r="M210" s="96">
        <f t="shared" si="46"/>
        <v>0.49780000000000002</v>
      </c>
      <c r="N210" s="108">
        <f t="shared" si="47"/>
        <v>0</v>
      </c>
      <c r="P210" s="114"/>
      <c r="R210" s="91"/>
      <c r="S210" s="91"/>
    </row>
    <row r="211" spans="1:19">
      <c r="A211" s="30">
        <f t="shared" si="51"/>
        <v>197</v>
      </c>
      <c r="B211" s="124">
        <v>39906</v>
      </c>
      <c r="C211" s="29" t="s">
        <v>262</v>
      </c>
      <c r="D211" s="106">
        <v>1175834.2568421562</v>
      </c>
      <c r="E211" s="115">
        <v>0</v>
      </c>
      <c r="F211" s="108">
        <f t="shared" si="44"/>
        <v>1175834.2568421562</v>
      </c>
      <c r="G211" s="96">
        <f t="shared" si="49"/>
        <v>0.104</v>
      </c>
      <c r="H211" s="96">
        <f t="shared" si="50"/>
        <v>0.49780000000000002</v>
      </c>
      <c r="I211" s="108">
        <f t="shared" si="45"/>
        <v>60874.350477826636</v>
      </c>
      <c r="K211" s="106">
        <v>1089306.085971979</v>
      </c>
      <c r="L211" s="96">
        <f t="shared" si="48"/>
        <v>0.104</v>
      </c>
      <c r="M211" s="96">
        <f t="shared" si="46"/>
        <v>0.49780000000000002</v>
      </c>
      <c r="N211" s="108">
        <f t="shared" si="47"/>
        <v>56394.683238072517</v>
      </c>
      <c r="P211" s="114"/>
      <c r="R211" s="91"/>
      <c r="S211" s="91"/>
    </row>
    <row r="212" spans="1:19">
      <c r="A212" s="30">
        <f t="shared" si="51"/>
        <v>198</v>
      </c>
      <c r="B212" s="124">
        <v>39907</v>
      </c>
      <c r="C212" s="29" t="s">
        <v>263</v>
      </c>
      <c r="D212" s="106">
        <v>1775735.2664763082</v>
      </c>
      <c r="E212" s="115">
        <v>0</v>
      </c>
      <c r="F212" s="108">
        <f t="shared" si="44"/>
        <v>1775735.2664763082</v>
      </c>
      <c r="G212" s="96">
        <f t="shared" si="49"/>
        <v>0.104</v>
      </c>
      <c r="H212" s="96">
        <f t="shared" si="50"/>
        <v>0.49780000000000002</v>
      </c>
      <c r="I212" s="108">
        <f t="shared" si="45"/>
        <v>91931.945627798254</v>
      </c>
      <c r="K212" s="106">
        <v>763060.88651898014</v>
      </c>
      <c r="L212" s="96">
        <f t="shared" si="48"/>
        <v>0.104</v>
      </c>
      <c r="M212" s="96">
        <f t="shared" si="46"/>
        <v>0.49780000000000002</v>
      </c>
      <c r="N212" s="108">
        <f t="shared" si="47"/>
        <v>39504.577768151423</v>
      </c>
      <c r="P212" s="114"/>
      <c r="R212" s="91"/>
      <c r="S212" s="91"/>
    </row>
    <row r="213" spans="1:19">
      <c r="A213" s="30">
        <f t="shared" si="51"/>
        <v>199</v>
      </c>
      <c r="B213" s="124">
        <v>39908</v>
      </c>
      <c r="C213" s="29" t="s">
        <v>264</v>
      </c>
      <c r="D213" s="106">
        <v>33379166.302811999</v>
      </c>
      <c r="E213" s="115">
        <v>0</v>
      </c>
      <c r="F213" s="108">
        <f t="shared" si="44"/>
        <v>33379166.302811999</v>
      </c>
      <c r="G213" s="96">
        <f t="shared" si="49"/>
        <v>0.104</v>
      </c>
      <c r="H213" s="96">
        <f t="shared" si="50"/>
        <v>0.49780000000000002</v>
      </c>
      <c r="I213" s="108">
        <f t="shared" si="45"/>
        <v>1728079.4944961406</v>
      </c>
      <c r="K213" s="106">
        <v>32808173.336141691</v>
      </c>
      <c r="L213" s="96">
        <f t="shared" si="48"/>
        <v>0.104</v>
      </c>
      <c r="M213" s="96">
        <f t="shared" si="46"/>
        <v>0.49780000000000002</v>
      </c>
      <c r="N213" s="108">
        <f t="shared" si="47"/>
        <v>1698518.5034200586</v>
      </c>
      <c r="P213" s="114"/>
      <c r="R213" s="91"/>
      <c r="S213" s="91"/>
    </row>
    <row r="214" spans="1:19">
      <c r="A214" s="30">
        <f t="shared" si="51"/>
        <v>200</v>
      </c>
      <c r="B214" s="124">
        <v>39909</v>
      </c>
      <c r="C214" s="29" t="s">
        <v>285</v>
      </c>
      <c r="D214" s="106">
        <v>44629.080000000009</v>
      </c>
      <c r="E214" s="115">
        <v>0</v>
      </c>
      <c r="F214" s="108">
        <f t="shared" si="44"/>
        <v>44629.080000000009</v>
      </c>
      <c r="G214" s="96">
        <f t="shared" si="49"/>
        <v>0.104</v>
      </c>
      <c r="H214" s="96">
        <f t="shared" si="50"/>
        <v>0.49780000000000002</v>
      </c>
      <c r="I214" s="108">
        <f t="shared" si="45"/>
        <v>2310.5010264960006</v>
      </c>
      <c r="K214" s="106">
        <v>44317.763076923082</v>
      </c>
      <c r="L214" s="96">
        <f t="shared" si="48"/>
        <v>0.104</v>
      </c>
      <c r="M214" s="96">
        <f t="shared" si="46"/>
        <v>0.49780000000000002</v>
      </c>
      <c r="N214" s="108">
        <f t="shared" si="47"/>
        <v>2294.3837758080003</v>
      </c>
      <c r="P214" s="114"/>
      <c r="R214" s="91"/>
      <c r="S214" s="91"/>
    </row>
    <row r="215" spans="1:19">
      <c r="A215" s="30">
        <f t="shared" si="51"/>
        <v>201</v>
      </c>
      <c r="B215" s="124">
        <v>39921</v>
      </c>
      <c r="C215" s="29" t="s">
        <v>205</v>
      </c>
      <c r="D215" s="106">
        <v>1214837.6273360003</v>
      </c>
      <c r="E215" s="115">
        <v>0</v>
      </c>
      <c r="F215" s="108">
        <f t="shared" si="44"/>
        <v>1214837.6273360003</v>
      </c>
      <c r="G215" s="96">
        <v>1</v>
      </c>
      <c r="H215" s="96">
        <f>H189</f>
        <v>6.3622429999999994E-2</v>
      </c>
      <c r="I215" s="108">
        <f t="shared" si="45"/>
        <v>77290.921906550764</v>
      </c>
      <c r="K215" s="106">
        <v>1162137.5662058464</v>
      </c>
      <c r="L215" s="96">
        <f t="shared" si="48"/>
        <v>1</v>
      </c>
      <c r="M215" s="96">
        <f t="shared" si="46"/>
        <v>6.3622429999999994E-2</v>
      </c>
      <c r="N215" s="108">
        <f t="shared" si="47"/>
        <v>73938.015956301824</v>
      </c>
      <c r="P215" s="114"/>
      <c r="R215" s="91"/>
      <c r="S215" s="91"/>
    </row>
    <row r="216" spans="1:19">
      <c r="A216" s="30">
        <f t="shared" si="51"/>
        <v>202</v>
      </c>
      <c r="B216" s="124">
        <v>39922</v>
      </c>
      <c r="C216" s="29" t="s">
        <v>206</v>
      </c>
      <c r="D216" s="106">
        <v>475474.10657399992</v>
      </c>
      <c r="E216" s="115">
        <v>0</v>
      </c>
      <c r="F216" s="108">
        <f t="shared" si="44"/>
        <v>475474.10657399992</v>
      </c>
      <c r="G216" s="96">
        <v>1</v>
      </c>
      <c r="H216" s="96">
        <f>H189</f>
        <v>6.3622429999999994E-2</v>
      </c>
      <c r="I216" s="108">
        <f t="shared" si="45"/>
        <v>30250.818062316848</v>
      </c>
      <c r="K216" s="106">
        <v>462154.88946223079</v>
      </c>
      <c r="L216" s="96">
        <f t="shared" si="48"/>
        <v>1</v>
      </c>
      <c r="M216" s="96">
        <f t="shared" si="46"/>
        <v>6.3622429999999994E-2</v>
      </c>
      <c r="N216" s="108">
        <f t="shared" si="47"/>
        <v>29403.417103968513</v>
      </c>
      <c r="P216" s="114"/>
      <c r="R216" s="91"/>
      <c r="S216" s="91"/>
    </row>
    <row r="217" spans="1:19">
      <c r="A217" s="30">
        <f t="shared" si="51"/>
        <v>203</v>
      </c>
      <c r="B217" s="124">
        <v>39923</v>
      </c>
      <c r="C217" s="29" t="s">
        <v>207</v>
      </c>
      <c r="D217" s="106">
        <v>43778.39</v>
      </c>
      <c r="E217" s="115">
        <v>0</v>
      </c>
      <c r="F217" s="108">
        <f t="shared" si="44"/>
        <v>43778.39</v>
      </c>
      <c r="G217" s="96">
        <v>1</v>
      </c>
      <c r="H217" s="96">
        <f>H189</f>
        <v>6.3622429999999994E-2</v>
      </c>
      <c r="I217" s="108">
        <f t="shared" si="45"/>
        <v>2785.2875532876997</v>
      </c>
      <c r="K217" s="106">
        <v>43114.644615384626</v>
      </c>
      <c r="L217" s="96">
        <f t="shared" si="48"/>
        <v>1</v>
      </c>
      <c r="M217" s="96">
        <f t="shared" si="46"/>
        <v>6.3622429999999994E-2</v>
      </c>
      <c r="N217" s="108">
        <f t="shared" si="47"/>
        <v>2743.0584590171852</v>
      </c>
      <c r="P217" s="114"/>
      <c r="R217" s="91"/>
      <c r="S217" s="91"/>
    </row>
    <row r="218" spans="1:19">
      <c r="A218" s="30">
        <f t="shared" si="51"/>
        <v>204</v>
      </c>
      <c r="B218" s="124">
        <v>39924</v>
      </c>
      <c r="C218" s="29" t="s">
        <v>208</v>
      </c>
      <c r="D218" s="106">
        <v>0</v>
      </c>
      <c r="E218" s="115">
        <v>0</v>
      </c>
      <c r="F218" s="108">
        <f t="shared" si="44"/>
        <v>0</v>
      </c>
      <c r="G218" s="96">
        <f t="shared" si="49"/>
        <v>0.104</v>
      </c>
      <c r="H218" s="96">
        <f t="shared" si="50"/>
        <v>0.49780000000000002</v>
      </c>
      <c r="I218" s="108">
        <f t="shared" si="45"/>
        <v>0</v>
      </c>
      <c r="K218" s="106">
        <v>0</v>
      </c>
      <c r="L218" s="96">
        <f t="shared" si="48"/>
        <v>0.104</v>
      </c>
      <c r="M218" s="96">
        <f t="shared" si="46"/>
        <v>0.49780000000000002</v>
      </c>
      <c r="N218" s="108">
        <f t="shared" si="47"/>
        <v>0</v>
      </c>
      <c r="P218" s="114"/>
      <c r="R218" s="91"/>
      <c r="S218" s="91"/>
    </row>
    <row r="219" spans="1:19">
      <c r="A219" s="30">
        <f t="shared" si="51"/>
        <v>205</v>
      </c>
      <c r="B219" s="124">
        <v>39926</v>
      </c>
      <c r="C219" s="29" t="s">
        <v>209</v>
      </c>
      <c r="D219" s="106">
        <v>417077.23883250589</v>
      </c>
      <c r="E219" s="115">
        <v>0</v>
      </c>
      <c r="F219" s="108">
        <f t="shared" si="44"/>
        <v>417077.23883250589</v>
      </c>
      <c r="G219" s="96">
        <v>1</v>
      </c>
      <c r="H219" s="96">
        <f>H215</f>
        <v>6.3622429999999994E-2</v>
      </c>
      <c r="I219" s="108">
        <f t="shared" si="45"/>
        <v>26535.467432214384</v>
      </c>
      <c r="K219" s="106">
        <v>204406.51582939894</v>
      </c>
      <c r="L219" s="96">
        <f t="shared" si="48"/>
        <v>1</v>
      </c>
      <c r="M219" s="96">
        <f t="shared" si="46"/>
        <v>6.3622429999999994E-2</v>
      </c>
      <c r="N219" s="108">
        <f t="shared" si="47"/>
        <v>13004.839244899824</v>
      </c>
      <c r="P219" s="114"/>
      <c r="R219" s="91"/>
      <c r="S219" s="91"/>
    </row>
    <row r="220" spans="1:19">
      <c r="A220" s="30">
        <f t="shared" si="51"/>
        <v>206</v>
      </c>
      <c r="B220" s="124">
        <v>39928</v>
      </c>
      <c r="C220" s="29" t="s">
        <v>210</v>
      </c>
      <c r="D220" s="106">
        <v>12532676.451486001</v>
      </c>
      <c r="E220" s="115">
        <v>0</v>
      </c>
      <c r="F220" s="108">
        <f t="shared" si="44"/>
        <v>12532676.451486001</v>
      </c>
      <c r="G220" s="96">
        <v>1</v>
      </c>
      <c r="H220" s="96">
        <f>H215</f>
        <v>6.3622429999999994E-2</v>
      </c>
      <c r="I220" s="108">
        <f t="shared" si="45"/>
        <v>797359.33024731639</v>
      </c>
      <c r="K220" s="106">
        <v>12349025.416169306</v>
      </c>
      <c r="L220" s="96">
        <f t="shared" si="48"/>
        <v>1</v>
      </c>
      <c r="M220" s="96">
        <f t="shared" si="46"/>
        <v>6.3622429999999994E-2</v>
      </c>
      <c r="N220" s="108">
        <f t="shared" si="47"/>
        <v>785675.00510845252</v>
      </c>
      <c r="P220" s="114"/>
      <c r="R220" s="91"/>
      <c r="S220" s="91"/>
    </row>
    <row r="221" spans="1:19">
      <c r="A221" s="30">
        <f t="shared" si="51"/>
        <v>207</v>
      </c>
      <c r="B221" s="124">
        <v>39931</v>
      </c>
      <c r="C221" s="29" t="s">
        <v>211</v>
      </c>
      <c r="D221" s="106">
        <v>70067.004935999983</v>
      </c>
      <c r="E221" s="115">
        <v>0</v>
      </c>
      <c r="F221" s="108">
        <f t="shared" si="44"/>
        <v>70067.004935999983</v>
      </c>
      <c r="G221" s="96">
        <v>1</v>
      </c>
      <c r="H221" s="94">
        <v>0</v>
      </c>
      <c r="I221" s="108">
        <f t="shared" si="45"/>
        <v>0</v>
      </c>
      <c r="K221" s="106">
        <v>54280.26902123075</v>
      </c>
      <c r="L221" s="96">
        <f t="shared" si="48"/>
        <v>1</v>
      </c>
      <c r="M221" s="96">
        <f t="shared" si="46"/>
        <v>0</v>
      </c>
      <c r="N221" s="108">
        <f t="shared" si="47"/>
        <v>0</v>
      </c>
      <c r="P221" s="114"/>
      <c r="R221" s="91"/>
      <c r="S221" s="91"/>
    </row>
    <row r="222" spans="1:19">
      <c r="A222" s="30">
        <f t="shared" si="51"/>
        <v>208</v>
      </c>
      <c r="B222" s="124">
        <v>39932</v>
      </c>
      <c r="C222" s="29" t="s">
        <v>212</v>
      </c>
      <c r="D222" s="106">
        <v>451739.34625497949</v>
      </c>
      <c r="E222" s="115">
        <v>0</v>
      </c>
      <c r="F222" s="108">
        <f t="shared" si="44"/>
        <v>451739.34625497949</v>
      </c>
      <c r="G222" s="96">
        <v>1</v>
      </c>
      <c r="H222" s="94">
        <v>0</v>
      </c>
      <c r="I222" s="108">
        <f t="shared" si="45"/>
        <v>0</v>
      </c>
      <c r="K222" s="106">
        <v>199262.68367241623</v>
      </c>
      <c r="L222" s="96">
        <f t="shared" si="48"/>
        <v>1</v>
      </c>
      <c r="M222" s="96">
        <f t="shared" si="46"/>
        <v>0</v>
      </c>
      <c r="N222" s="108">
        <f t="shared" si="47"/>
        <v>0</v>
      </c>
      <c r="P222" s="114"/>
      <c r="R222" s="91"/>
      <c r="S222" s="91"/>
    </row>
    <row r="223" spans="1:19">
      <c r="A223" s="30">
        <f t="shared" si="51"/>
        <v>209</v>
      </c>
      <c r="B223" s="124">
        <v>39938</v>
      </c>
      <c r="C223" s="29" t="s">
        <v>213</v>
      </c>
      <c r="D223" s="106">
        <v>3515547.8899999992</v>
      </c>
      <c r="E223" s="115">
        <v>0</v>
      </c>
      <c r="F223" s="108">
        <f t="shared" si="44"/>
        <v>3515547.8899999992</v>
      </c>
      <c r="G223" s="96">
        <v>1</v>
      </c>
      <c r="H223" s="94">
        <v>0</v>
      </c>
      <c r="I223" s="108">
        <f t="shared" si="45"/>
        <v>0</v>
      </c>
      <c r="K223" s="106">
        <v>3359498.3446153849</v>
      </c>
      <c r="L223" s="96">
        <f t="shared" si="48"/>
        <v>1</v>
      </c>
      <c r="M223" s="96">
        <f t="shared" si="46"/>
        <v>0</v>
      </c>
      <c r="N223" s="108"/>
      <c r="P223" s="114"/>
      <c r="R223" s="91"/>
      <c r="S223" s="91"/>
    </row>
    <row r="224" spans="1:19">
      <c r="A224" s="30">
        <f t="shared" si="51"/>
        <v>210</v>
      </c>
      <c r="B224" s="124"/>
      <c r="C224" s="29" t="s">
        <v>265</v>
      </c>
      <c r="D224" s="106">
        <v>0</v>
      </c>
      <c r="E224" s="130">
        <v>0</v>
      </c>
      <c r="F224" s="108">
        <f t="shared" si="44"/>
        <v>0</v>
      </c>
      <c r="G224" s="96">
        <f t="shared" si="49"/>
        <v>0.104</v>
      </c>
      <c r="H224" s="96">
        <f t="shared" si="50"/>
        <v>0.49780000000000002</v>
      </c>
      <c r="I224" s="110">
        <f t="shared" si="45"/>
        <v>0</v>
      </c>
      <c r="K224" s="106">
        <v>0</v>
      </c>
      <c r="L224" s="96">
        <f>L222</f>
        <v>1</v>
      </c>
      <c r="M224" s="131">
        <f t="shared" si="46"/>
        <v>0.49780000000000002</v>
      </c>
      <c r="N224" s="110">
        <f t="shared" si="47"/>
        <v>0</v>
      </c>
      <c r="P224" s="114"/>
      <c r="R224" s="91"/>
      <c r="S224" s="91"/>
    </row>
    <row r="225" spans="1:19">
      <c r="A225" s="30">
        <f t="shared" si="51"/>
        <v>211</v>
      </c>
      <c r="B225" s="126"/>
      <c r="C225" s="29"/>
      <c r="D225" s="84"/>
      <c r="E225" s="84"/>
      <c r="F225" s="84"/>
    </row>
    <row r="226" spans="1:19" ht="15.75" thickBot="1">
      <c r="A226" s="30">
        <f t="shared" si="51"/>
        <v>212</v>
      </c>
      <c r="B226" s="126"/>
      <c r="C226" s="29" t="s">
        <v>286</v>
      </c>
      <c r="D226" s="118">
        <f>SUM(D186:D224)</f>
        <v>114199092.17715961</v>
      </c>
      <c r="E226" s="118">
        <f>SUM(E186:E224)</f>
        <v>0</v>
      </c>
      <c r="F226" s="118">
        <f>SUM(F186:F224)</f>
        <v>114199092.17715961</v>
      </c>
      <c r="I226" s="118">
        <f>SUM(I186:I224)</f>
        <v>15761773.480523005</v>
      </c>
      <c r="K226" s="118">
        <f>SUM(K186:K224)</f>
        <v>109756592.2262653</v>
      </c>
      <c r="N226" s="118">
        <f>SUM(N186:N224)</f>
        <v>15030769.897283504</v>
      </c>
    </row>
    <row r="227" spans="1:19" ht="15.75" thickTop="1">
      <c r="A227" s="30">
        <f t="shared" si="51"/>
        <v>213</v>
      </c>
      <c r="B227" s="76"/>
      <c r="D227" s="108"/>
    </row>
    <row r="228" spans="1:19" ht="15.75">
      <c r="A228" s="30">
        <f t="shared" si="51"/>
        <v>214</v>
      </c>
      <c r="B228" s="92" t="s">
        <v>215</v>
      </c>
      <c r="D228" s="108"/>
    </row>
    <row r="229" spans="1:19">
      <c r="A229" s="30">
        <f t="shared" si="51"/>
        <v>215</v>
      </c>
      <c r="B229" s="76"/>
      <c r="D229" s="108"/>
    </row>
    <row r="230" spans="1:19">
      <c r="A230" s="30">
        <f t="shared" si="51"/>
        <v>216</v>
      </c>
      <c r="B230" s="126"/>
      <c r="C230" s="75" t="s">
        <v>182</v>
      </c>
      <c r="D230" s="108"/>
    </row>
    <row r="231" spans="1:19">
      <c r="A231" s="30">
        <f t="shared" si="51"/>
        <v>217</v>
      </c>
      <c r="B231" s="122">
        <v>38900</v>
      </c>
      <c r="C231" s="29" t="s">
        <v>287</v>
      </c>
      <c r="D231" s="106">
        <v>0</v>
      </c>
      <c r="E231" s="106">
        <v>0</v>
      </c>
      <c r="F231" s="106">
        <f t="shared" ref="F231:F260" si="52">D231+E231</f>
        <v>0</v>
      </c>
      <c r="G231" s="96">
        <v>0.1095</v>
      </c>
      <c r="H231" s="96">
        <v>0.51517972406888612</v>
      </c>
      <c r="I231" s="106">
        <f t="shared" ref="I231:I260" si="53">F231*G231*H231</f>
        <v>0</v>
      </c>
      <c r="K231" s="106">
        <v>0</v>
      </c>
      <c r="L231" s="96">
        <f t="shared" ref="L231:M260" si="54">G231</f>
        <v>0.1095</v>
      </c>
      <c r="M231" s="96">
        <f t="shared" si="54"/>
        <v>0.51517972406888612</v>
      </c>
      <c r="N231" s="106">
        <f t="shared" ref="N231:N260" si="55">K231*L231*M231</f>
        <v>0</v>
      </c>
      <c r="P231" s="114"/>
      <c r="R231" s="91"/>
      <c r="S231" s="91"/>
    </row>
    <row r="232" spans="1:19">
      <c r="A232" s="30">
        <f t="shared" si="51"/>
        <v>218</v>
      </c>
      <c r="B232" s="122">
        <v>38910</v>
      </c>
      <c r="C232" s="29" t="s">
        <v>288</v>
      </c>
      <c r="D232" s="106">
        <v>0</v>
      </c>
      <c r="E232" s="108">
        <v>0</v>
      </c>
      <c r="F232" s="108">
        <f t="shared" si="52"/>
        <v>0</v>
      </c>
      <c r="G232" s="96">
        <v>1</v>
      </c>
      <c r="H232" s="96">
        <v>2.3186160000000001E-2</v>
      </c>
      <c r="I232" s="108">
        <f t="shared" si="53"/>
        <v>0</v>
      </c>
      <c r="K232" s="106">
        <v>0</v>
      </c>
      <c r="L232" s="96">
        <f t="shared" si="54"/>
        <v>1</v>
      </c>
      <c r="M232" s="96">
        <f t="shared" si="54"/>
        <v>2.3186160000000001E-2</v>
      </c>
      <c r="N232" s="108">
        <f t="shared" si="55"/>
        <v>0</v>
      </c>
      <c r="P232" s="114"/>
      <c r="R232" s="91"/>
      <c r="S232" s="91"/>
    </row>
    <row r="233" spans="1:19">
      <c r="A233" s="30">
        <f t="shared" si="51"/>
        <v>219</v>
      </c>
      <c r="B233" s="122">
        <v>39000</v>
      </c>
      <c r="C233" s="29" t="s">
        <v>246</v>
      </c>
      <c r="D233" s="106">
        <v>2017623.899280499</v>
      </c>
      <c r="E233" s="108">
        <v>0</v>
      </c>
      <c r="F233" s="108">
        <f t="shared" si="52"/>
        <v>2017623.899280499</v>
      </c>
      <c r="G233" s="96">
        <f>$G$231</f>
        <v>0.1095</v>
      </c>
      <c r="H233" s="96">
        <f>$H$231</f>
        <v>0.51517972406888612</v>
      </c>
      <c r="I233" s="108">
        <f t="shared" si="53"/>
        <v>113818.56214581987</v>
      </c>
      <c r="K233" s="106">
        <v>1823527.8571139807</v>
      </c>
      <c r="L233" s="96">
        <f t="shared" si="54"/>
        <v>0.1095</v>
      </c>
      <c r="M233" s="96">
        <f t="shared" si="54"/>
        <v>0.51517972406888612</v>
      </c>
      <c r="N233" s="108">
        <f t="shared" si="55"/>
        <v>102869.18131945989</v>
      </c>
      <c r="P233" s="114"/>
      <c r="R233" s="91"/>
      <c r="S233" s="91"/>
    </row>
    <row r="234" spans="1:19">
      <c r="A234" s="30">
        <f t="shared" si="51"/>
        <v>220</v>
      </c>
      <c r="B234" s="122">
        <v>39009</v>
      </c>
      <c r="C234" s="29" t="s">
        <v>250</v>
      </c>
      <c r="D234" s="106">
        <v>1698696.3401875002</v>
      </c>
      <c r="E234" s="108">
        <v>0</v>
      </c>
      <c r="F234" s="108">
        <f t="shared" si="52"/>
        <v>1698696.3401875002</v>
      </c>
      <c r="G234" s="96">
        <f>$G$231</f>
        <v>0.1095</v>
      </c>
      <c r="H234" s="96">
        <f>$H$231</f>
        <v>0.51517972406888612</v>
      </c>
      <c r="I234" s="108">
        <f t="shared" si="53"/>
        <v>95827.163343701235</v>
      </c>
      <c r="K234" s="106">
        <v>1650738.1435120197</v>
      </c>
      <c r="L234" s="96">
        <f t="shared" si="54"/>
        <v>0.1095</v>
      </c>
      <c r="M234" s="96">
        <f t="shared" si="54"/>
        <v>0.51517972406888612</v>
      </c>
      <c r="N234" s="108">
        <f t="shared" si="55"/>
        <v>93121.736930653584</v>
      </c>
      <c r="P234" s="114"/>
      <c r="R234" s="91"/>
      <c r="S234" s="91"/>
    </row>
    <row r="235" spans="1:19">
      <c r="A235" s="30">
        <f t="shared" si="51"/>
        <v>221</v>
      </c>
      <c r="B235" s="122">
        <v>39010</v>
      </c>
      <c r="C235" s="29" t="s">
        <v>289</v>
      </c>
      <c r="D235" s="106">
        <v>2945091.9320000024</v>
      </c>
      <c r="E235" s="108">
        <v>0</v>
      </c>
      <c r="F235" s="108">
        <f t="shared" si="52"/>
        <v>2945091.9320000024</v>
      </c>
      <c r="G235" s="96">
        <v>1</v>
      </c>
      <c r="H235" s="96">
        <v>2.3186160000000001E-2</v>
      </c>
      <c r="I235" s="108">
        <f t="shared" si="53"/>
        <v>68285.372750061171</v>
      </c>
      <c r="K235" s="106">
        <v>2755432.48246154</v>
      </c>
      <c r="L235" s="96">
        <f t="shared" si="54"/>
        <v>1</v>
      </c>
      <c r="M235" s="96">
        <f t="shared" si="54"/>
        <v>2.3186160000000001E-2</v>
      </c>
      <c r="N235" s="108">
        <f t="shared" si="55"/>
        <v>63887.898407550463</v>
      </c>
      <c r="P235" s="114"/>
      <c r="R235" s="91"/>
      <c r="S235" s="91"/>
    </row>
    <row r="236" spans="1:19">
      <c r="A236" s="30">
        <f t="shared" si="51"/>
        <v>222</v>
      </c>
      <c r="B236" s="122">
        <v>39100</v>
      </c>
      <c r="C236" s="29" t="s">
        <v>251</v>
      </c>
      <c r="D236" s="106">
        <v>871243.71232916368</v>
      </c>
      <c r="E236" s="108">
        <v>0</v>
      </c>
      <c r="F236" s="108">
        <f t="shared" si="52"/>
        <v>871243.71232916368</v>
      </c>
      <c r="G236" s="96">
        <f t="shared" ref="G236:G239" si="56">$G$231</f>
        <v>0.1095</v>
      </c>
      <c r="H236" s="96">
        <f t="shared" ref="H236:H239" si="57">$H$231</f>
        <v>0.51517972406888612</v>
      </c>
      <c r="I236" s="108">
        <f t="shared" si="53"/>
        <v>49148.756936936712</v>
      </c>
      <c r="K236" s="106">
        <v>823736.10758406133</v>
      </c>
      <c r="L236" s="96">
        <f t="shared" si="54"/>
        <v>0.1095</v>
      </c>
      <c r="M236" s="96">
        <f t="shared" si="54"/>
        <v>0.51517972406888612</v>
      </c>
      <c r="N236" s="108">
        <f t="shared" si="55"/>
        <v>46468.749396875486</v>
      </c>
      <c r="P236" s="114"/>
      <c r="R236" s="91"/>
      <c r="S236" s="91"/>
    </row>
    <row r="237" spans="1:19">
      <c r="A237" s="30">
        <f t="shared" si="51"/>
        <v>223</v>
      </c>
      <c r="B237" s="122">
        <v>39101</v>
      </c>
      <c r="C237" s="29" t="s">
        <v>184</v>
      </c>
      <c r="D237" s="106">
        <v>0</v>
      </c>
      <c r="E237" s="108">
        <v>0</v>
      </c>
      <c r="F237" s="108">
        <f t="shared" si="52"/>
        <v>0</v>
      </c>
      <c r="G237" s="96">
        <f t="shared" si="56"/>
        <v>0.1095</v>
      </c>
      <c r="H237" s="96">
        <f t="shared" si="57"/>
        <v>0.51517972406888612</v>
      </c>
      <c r="I237" s="108">
        <f t="shared" si="53"/>
        <v>0</v>
      </c>
      <c r="K237" s="106">
        <v>0</v>
      </c>
      <c r="L237" s="96">
        <f t="shared" si="54"/>
        <v>0.1095</v>
      </c>
      <c r="M237" s="96">
        <f t="shared" si="54"/>
        <v>0.51517972406888612</v>
      </c>
      <c r="N237" s="108">
        <f t="shared" si="55"/>
        <v>0</v>
      </c>
      <c r="P237" s="114"/>
      <c r="R237" s="91"/>
      <c r="S237" s="91"/>
    </row>
    <row r="238" spans="1:19">
      <c r="A238" s="30">
        <f t="shared" si="51"/>
        <v>224</v>
      </c>
      <c r="B238" s="122">
        <v>39102</v>
      </c>
      <c r="C238" s="29" t="s">
        <v>218</v>
      </c>
      <c r="D238" s="106">
        <v>0</v>
      </c>
      <c r="E238" s="108">
        <v>0</v>
      </c>
      <c r="F238" s="108">
        <f t="shared" si="52"/>
        <v>0</v>
      </c>
      <c r="G238" s="96">
        <f t="shared" si="56"/>
        <v>0.1095</v>
      </c>
      <c r="H238" s="96">
        <f t="shared" si="57"/>
        <v>0.51517972406888612</v>
      </c>
      <c r="I238" s="108">
        <f t="shared" si="53"/>
        <v>0</v>
      </c>
      <c r="K238" s="106">
        <v>0</v>
      </c>
      <c r="L238" s="96">
        <f t="shared" si="54"/>
        <v>0.1095</v>
      </c>
      <c r="M238" s="96">
        <f t="shared" si="54"/>
        <v>0.51517972406888612</v>
      </c>
      <c r="N238" s="108">
        <f t="shared" si="55"/>
        <v>0</v>
      </c>
      <c r="P238" s="114"/>
      <c r="R238" s="91"/>
      <c r="S238" s="91"/>
    </row>
    <row r="239" spans="1:19">
      <c r="A239" s="30">
        <f t="shared" si="51"/>
        <v>225</v>
      </c>
      <c r="B239" s="122">
        <v>39103</v>
      </c>
      <c r="C239" s="29" t="s">
        <v>219</v>
      </c>
      <c r="D239" s="106">
        <v>0</v>
      </c>
      <c r="E239" s="108">
        <v>0</v>
      </c>
      <c r="F239" s="108">
        <f t="shared" si="52"/>
        <v>0</v>
      </c>
      <c r="G239" s="96">
        <f t="shared" si="56"/>
        <v>0.1095</v>
      </c>
      <c r="H239" s="96">
        <f t="shared" si="57"/>
        <v>0.51517972406888612</v>
      </c>
      <c r="I239" s="108">
        <f t="shared" si="53"/>
        <v>0</v>
      </c>
      <c r="K239" s="106">
        <v>0</v>
      </c>
      <c r="L239" s="96">
        <f t="shared" si="54"/>
        <v>0.1095</v>
      </c>
      <c r="M239" s="96">
        <f t="shared" si="54"/>
        <v>0.51517972406888612</v>
      </c>
      <c r="N239" s="108">
        <f t="shared" si="55"/>
        <v>0</v>
      </c>
      <c r="P239" s="114"/>
      <c r="R239" s="91"/>
      <c r="S239" s="91"/>
    </row>
    <row r="240" spans="1:19">
      <c r="A240" s="30">
        <f t="shared" si="51"/>
        <v>226</v>
      </c>
      <c r="B240" s="122">
        <v>39110</v>
      </c>
      <c r="C240" s="29" t="s">
        <v>220</v>
      </c>
      <c r="D240" s="106">
        <v>47614.658387146388</v>
      </c>
      <c r="E240" s="108">
        <v>0</v>
      </c>
      <c r="F240" s="108">
        <f t="shared" si="52"/>
        <v>47614.658387146388</v>
      </c>
      <c r="G240" s="96">
        <v>1</v>
      </c>
      <c r="H240" s="96">
        <v>2.3186160000000001E-2</v>
      </c>
      <c r="I240" s="108">
        <f t="shared" si="53"/>
        <v>1104.0010877097181</v>
      </c>
      <c r="K240" s="106">
        <v>39834.74667632152</v>
      </c>
      <c r="L240" s="96">
        <f t="shared" si="54"/>
        <v>1</v>
      </c>
      <c r="M240" s="96">
        <f t="shared" si="54"/>
        <v>2.3186160000000001E-2</v>
      </c>
      <c r="N240" s="108">
        <f t="shared" si="55"/>
        <v>923.61480999665901</v>
      </c>
      <c r="P240" s="114"/>
      <c r="R240" s="91"/>
      <c r="S240" s="91"/>
    </row>
    <row r="241" spans="1:19">
      <c r="A241" s="30">
        <f t="shared" si="51"/>
        <v>227</v>
      </c>
      <c r="B241" s="122">
        <v>39210</v>
      </c>
      <c r="C241" s="29" t="s">
        <v>221</v>
      </c>
      <c r="D241" s="106">
        <v>96385.355145000009</v>
      </c>
      <c r="E241" s="108">
        <v>0</v>
      </c>
      <c r="F241" s="108">
        <f t="shared" si="52"/>
        <v>96385.355145000009</v>
      </c>
      <c r="G241" s="96">
        <v>1</v>
      </c>
      <c r="H241" s="96">
        <v>2.3186160000000001E-2</v>
      </c>
      <c r="I241" s="108">
        <f t="shared" si="53"/>
        <v>2234.8062660487935</v>
      </c>
      <c r="K241" s="106">
        <v>93811.67619846153</v>
      </c>
      <c r="L241" s="96">
        <f t="shared" si="54"/>
        <v>1</v>
      </c>
      <c r="M241" s="96">
        <f t="shared" si="54"/>
        <v>2.3186160000000001E-2</v>
      </c>
      <c r="N241" s="108">
        <f t="shared" si="55"/>
        <v>2175.1325342057207</v>
      </c>
      <c r="P241" s="114"/>
      <c r="R241" s="91"/>
      <c r="S241" s="91"/>
    </row>
    <row r="242" spans="1:19">
      <c r="A242" s="30">
        <f t="shared" si="51"/>
        <v>228</v>
      </c>
      <c r="B242" s="122">
        <v>39410</v>
      </c>
      <c r="C242" s="29" t="s">
        <v>222</v>
      </c>
      <c r="D242" s="106">
        <v>122607.25379805913</v>
      </c>
      <c r="E242" s="108">
        <v>0</v>
      </c>
      <c r="F242" s="108">
        <f t="shared" si="52"/>
        <v>122607.25379805913</v>
      </c>
      <c r="G242" s="96">
        <v>1</v>
      </c>
      <c r="H242" s="96">
        <v>2.3186160000000001E-2</v>
      </c>
      <c r="I242" s="108">
        <f t="shared" si="53"/>
        <v>2842.7914037224068</v>
      </c>
      <c r="K242" s="106">
        <v>104565.07772099659</v>
      </c>
      <c r="L242" s="96">
        <f t="shared" si="54"/>
        <v>1</v>
      </c>
      <c r="M242" s="96">
        <f t="shared" si="54"/>
        <v>2.3186160000000001E-2</v>
      </c>
      <c r="N242" s="108">
        <f t="shared" si="55"/>
        <v>2424.4626224514623</v>
      </c>
      <c r="P242" s="114"/>
      <c r="R242" s="91"/>
      <c r="S242" s="91"/>
    </row>
    <row r="243" spans="1:19">
      <c r="A243" s="30">
        <f t="shared" si="51"/>
        <v>229</v>
      </c>
      <c r="B243" s="122">
        <v>39510</v>
      </c>
      <c r="C243" s="29" t="s">
        <v>223</v>
      </c>
      <c r="D243" s="106">
        <v>16578.851517499999</v>
      </c>
      <c r="E243" s="108">
        <v>0</v>
      </c>
      <c r="F243" s="108">
        <f t="shared" si="52"/>
        <v>16578.851517499999</v>
      </c>
      <c r="G243" s="96">
        <v>1</v>
      </c>
      <c r="H243" s="96">
        <v>2.3186160000000001E-2</v>
      </c>
      <c r="I243" s="108">
        <f t="shared" si="53"/>
        <v>384.3999039009978</v>
      </c>
      <c r="K243" s="106">
        <v>15393.373100865381</v>
      </c>
      <c r="L243" s="96">
        <f t="shared" si="54"/>
        <v>1</v>
      </c>
      <c r="M243" s="96">
        <f t="shared" si="54"/>
        <v>2.3186160000000001E-2</v>
      </c>
      <c r="N243" s="108">
        <f t="shared" si="55"/>
        <v>356.91321165636089</v>
      </c>
      <c r="P243" s="114"/>
      <c r="R243" s="91"/>
      <c r="S243" s="91"/>
    </row>
    <row r="244" spans="1:19">
      <c r="A244" s="30">
        <f t="shared" si="51"/>
        <v>230</v>
      </c>
      <c r="B244" s="122">
        <v>39700</v>
      </c>
      <c r="C244" s="29" t="s">
        <v>258</v>
      </c>
      <c r="D244" s="106">
        <v>1089238.7954675006</v>
      </c>
      <c r="E244" s="108">
        <v>0</v>
      </c>
      <c r="F244" s="108">
        <f t="shared" si="52"/>
        <v>1089238.7954675006</v>
      </c>
      <c r="G244" s="96">
        <f t="shared" ref="G244" si="58">$G$231</f>
        <v>0.1095</v>
      </c>
      <c r="H244" s="96">
        <f t="shared" ref="H244" si="59">$H$231</f>
        <v>0.51517972406888612</v>
      </c>
      <c r="I244" s="108">
        <f t="shared" si="53"/>
        <v>61446.334759300975</v>
      </c>
      <c r="K244" s="106">
        <v>1033855.0449335581</v>
      </c>
      <c r="L244" s="96">
        <f t="shared" si="54"/>
        <v>0.1095</v>
      </c>
      <c r="M244" s="96">
        <f t="shared" si="54"/>
        <v>0.51517972406888612</v>
      </c>
      <c r="N244" s="108">
        <f t="shared" si="55"/>
        <v>58322.016666982548</v>
      </c>
      <c r="P244" s="114"/>
      <c r="R244" s="91"/>
      <c r="S244" s="91"/>
    </row>
    <row r="245" spans="1:19">
      <c r="A245" s="30">
        <f t="shared" si="51"/>
        <v>231</v>
      </c>
      <c r="B245" s="122">
        <v>39710</v>
      </c>
      <c r="C245" s="29" t="s">
        <v>290</v>
      </c>
      <c r="D245" s="106">
        <v>159674.96313499994</v>
      </c>
      <c r="E245" s="108">
        <v>0</v>
      </c>
      <c r="F245" s="108">
        <f t="shared" si="52"/>
        <v>159674.96313499994</v>
      </c>
      <c r="G245" s="96">
        <v>1</v>
      </c>
      <c r="H245" s="96">
        <v>2.3186160000000001E-2</v>
      </c>
      <c r="I245" s="108">
        <f t="shared" si="53"/>
        <v>3702.2492432422105</v>
      </c>
      <c r="K245" s="106">
        <v>151245.45353634612</v>
      </c>
      <c r="L245" s="96">
        <f t="shared" si="54"/>
        <v>1</v>
      </c>
      <c r="M245" s="96">
        <f t="shared" si="54"/>
        <v>2.3186160000000001E-2</v>
      </c>
      <c r="N245" s="108">
        <f t="shared" si="55"/>
        <v>3506.8012849662869</v>
      </c>
      <c r="P245" s="114"/>
      <c r="R245" s="91"/>
      <c r="S245" s="91"/>
    </row>
    <row r="246" spans="1:19">
      <c r="A246" s="30">
        <f t="shared" si="51"/>
        <v>232</v>
      </c>
      <c r="B246" s="122">
        <v>39800</v>
      </c>
      <c r="C246" s="29" t="s">
        <v>260</v>
      </c>
      <c r="D246" s="106">
        <v>13732.744207000011</v>
      </c>
      <c r="E246" s="108">
        <v>0</v>
      </c>
      <c r="F246" s="108">
        <f t="shared" si="52"/>
        <v>13732.744207000011</v>
      </c>
      <c r="G246" s="96">
        <f>$G$231</f>
        <v>0.1095</v>
      </c>
      <c r="H246" s="96">
        <f>$H$231</f>
        <v>0.51517972406888612</v>
      </c>
      <c r="I246" s="108">
        <f t="shared" si="53"/>
        <v>774.69403515415911</v>
      </c>
      <c r="K246" s="106">
        <v>12115.242286500006</v>
      </c>
      <c r="L246" s="96">
        <f t="shared" si="54"/>
        <v>0.1095</v>
      </c>
      <c r="M246" s="96">
        <f t="shared" si="54"/>
        <v>0.51517972406888612</v>
      </c>
      <c r="N246" s="108">
        <f t="shared" si="55"/>
        <v>683.44722601145179</v>
      </c>
      <c r="P246" s="114"/>
      <c r="R246" s="91"/>
      <c r="S246" s="91"/>
    </row>
    <row r="247" spans="1:19">
      <c r="A247" s="30">
        <f t="shared" si="51"/>
        <v>233</v>
      </c>
      <c r="B247" s="124">
        <v>39810</v>
      </c>
      <c r="C247" s="29" t="s">
        <v>225</v>
      </c>
      <c r="D247" s="106">
        <v>149303.53138250002</v>
      </c>
      <c r="E247" s="108">
        <v>0</v>
      </c>
      <c r="F247" s="108">
        <f t="shared" si="52"/>
        <v>149303.53138250002</v>
      </c>
      <c r="G247" s="96">
        <v>1</v>
      </c>
      <c r="H247" s="96">
        <v>2.3186160000000001E-2</v>
      </c>
      <c r="I247" s="108">
        <f t="shared" si="53"/>
        <v>3461.775567199667</v>
      </c>
      <c r="K247" s="106">
        <v>137956.11383375002</v>
      </c>
      <c r="L247" s="96">
        <f t="shared" si="54"/>
        <v>1</v>
      </c>
      <c r="M247" s="96">
        <f t="shared" si="54"/>
        <v>2.3186160000000001E-2</v>
      </c>
      <c r="N247" s="108">
        <f t="shared" si="55"/>
        <v>3198.6725283275414</v>
      </c>
      <c r="P247" s="114"/>
      <c r="R247" s="91"/>
      <c r="S247" s="91"/>
    </row>
    <row r="248" spans="1:19">
      <c r="A248" s="30">
        <f t="shared" si="51"/>
        <v>234</v>
      </c>
      <c r="B248" s="124">
        <v>39900</v>
      </c>
      <c r="C248" s="29" t="s">
        <v>273</v>
      </c>
      <c r="D248" s="106">
        <v>501737.31983799976</v>
      </c>
      <c r="E248" s="108">
        <v>0</v>
      </c>
      <c r="F248" s="108">
        <f t="shared" si="52"/>
        <v>501737.31983799976</v>
      </c>
      <c r="G248" s="96">
        <f t="shared" ref="G248:G254" si="60">$G$231</f>
        <v>0.1095</v>
      </c>
      <c r="H248" s="96">
        <f t="shared" ref="H248:H254" si="61">$H$231</f>
        <v>0.51517972406888612</v>
      </c>
      <c r="I248" s="108">
        <f t="shared" si="53"/>
        <v>28304.095891817749</v>
      </c>
      <c r="K248" s="106">
        <v>460205.1080333076</v>
      </c>
      <c r="L248" s="96">
        <f t="shared" si="54"/>
        <v>0.1095</v>
      </c>
      <c r="M248" s="96">
        <f t="shared" si="54"/>
        <v>0.51517972406888612</v>
      </c>
      <c r="N248" s="108">
        <f t="shared" si="55"/>
        <v>25961.173292600201</v>
      </c>
      <c r="P248" s="114"/>
      <c r="R248" s="91"/>
      <c r="S248" s="91"/>
    </row>
    <row r="249" spans="1:19">
      <c r="A249" s="30">
        <f t="shared" si="51"/>
        <v>235</v>
      </c>
      <c r="B249" s="124">
        <v>39901</v>
      </c>
      <c r="C249" s="29" t="s">
        <v>274</v>
      </c>
      <c r="D249" s="106">
        <v>5258880.845536002</v>
      </c>
      <c r="E249" s="108">
        <v>0</v>
      </c>
      <c r="F249" s="108">
        <f t="shared" si="52"/>
        <v>5258880.845536002</v>
      </c>
      <c r="G249" s="96">
        <f t="shared" si="60"/>
        <v>0.1095</v>
      </c>
      <c r="H249" s="96">
        <f t="shared" si="61"/>
        <v>0.51517972406888612</v>
      </c>
      <c r="I249" s="108">
        <f t="shared" si="53"/>
        <v>296664.93172912544</v>
      </c>
      <c r="K249" s="106">
        <v>4782854.4722596938</v>
      </c>
      <c r="L249" s="96">
        <f t="shared" si="54"/>
        <v>0.1095</v>
      </c>
      <c r="M249" s="96">
        <f t="shared" si="54"/>
        <v>0.51517972406888612</v>
      </c>
      <c r="N249" s="108">
        <f t="shared" si="55"/>
        <v>269811.24637720239</v>
      </c>
      <c r="P249" s="114"/>
      <c r="R249" s="91"/>
      <c r="S249" s="91"/>
    </row>
    <row r="250" spans="1:19">
      <c r="A250" s="30">
        <f t="shared" si="51"/>
        <v>236</v>
      </c>
      <c r="B250" s="124">
        <v>39902</v>
      </c>
      <c r="C250" s="29" t="s">
        <v>275</v>
      </c>
      <c r="D250" s="106">
        <v>1235832.4524924993</v>
      </c>
      <c r="E250" s="108">
        <v>0</v>
      </c>
      <c r="F250" s="108">
        <f t="shared" si="52"/>
        <v>1235832.4524924993</v>
      </c>
      <c r="G250" s="96">
        <f t="shared" si="60"/>
        <v>0.1095</v>
      </c>
      <c r="H250" s="96">
        <f t="shared" si="61"/>
        <v>0.51517972406888612</v>
      </c>
      <c r="I250" s="108">
        <f t="shared" si="53"/>
        <v>69716.002494815431</v>
      </c>
      <c r="K250" s="106">
        <v>1146579.6306710572</v>
      </c>
      <c r="L250" s="96">
        <f t="shared" si="54"/>
        <v>0.1095</v>
      </c>
      <c r="M250" s="96">
        <f t="shared" si="54"/>
        <v>0.51517972406888612</v>
      </c>
      <c r="N250" s="108">
        <f t="shared" si="55"/>
        <v>64681.056263857208</v>
      </c>
      <c r="P250" s="114"/>
      <c r="R250" s="91"/>
      <c r="S250" s="91"/>
    </row>
    <row r="251" spans="1:19">
      <c r="A251" s="30">
        <f t="shared" si="51"/>
        <v>237</v>
      </c>
      <c r="B251" s="124">
        <v>39903</v>
      </c>
      <c r="C251" s="29" t="s">
        <v>261</v>
      </c>
      <c r="D251" s="106">
        <v>374102.01541899983</v>
      </c>
      <c r="E251" s="108">
        <v>0</v>
      </c>
      <c r="F251" s="108">
        <f t="shared" si="52"/>
        <v>374102.01541899983</v>
      </c>
      <c r="G251" s="96">
        <f t="shared" si="60"/>
        <v>0.1095</v>
      </c>
      <c r="H251" s="96">
        <f t="shared" si="61"/>
        <v>0.51517972406888612</v>
      </c>
      <c r="I251" s="108">
        <f t="shared" si="53"/>
        <v>21103.910151950608</v>
      </c>
      <c r="K251" s="106">
        <v>351088.88030511525</v>
      </c>
      <c r="L251" s="96">
        <f t="shared" si="54"/>
        <v>0.1095</v>
      </c>
      <c r="M251" s="96">
        <f t="shared" si="54"/>
        <v>0.51517972406888612</v>
      </c>
      <c r="N251" s="108">
        <f t="shared" si="55"/>
        <v>19805.689036477161</v>
      </c>
      <c r="P251" s="114"/>
      <c r="R251" s="91"/>
      <c r="S251" s="91"/>
    </row>
    <row r="252" spans="1:19">
      <c r="A252" s="30">
        <f t="shared" si="51"/>
        <v>238</v>
      </c>
      <c r="B252" s="124">
        <v>39906</v>
      </c>
      <c r="C252" s="29" t="s">
        <v>262</v>
      </c>
      <c r="D252" s="106">
        <v>580076.93831045763</v>
      </c>
      <c r="E252" s="108">
        <v>0</v>
      </c>
      <c r="F252" s="108">
        <f t="shared" si="52"/>
        <v>580076.93831045763</v>
      </c>
      <c r="G252" s="96">
        <f t="shared" si="60"/>
        <v>0.1095</v>
      </c>
      <c r="H252" s="96">
        <f t="shared" si="61"/>
        <v>0.51517972406888612</v>
      </c>
      <c r="I252" s="108">
        <f t="shared" si="53"/>
        <v>32723.404533416888</v>
      </c>
      <c r="K252" s="106">
        <v>529828.74061441608</v>
      </c>
      <c r="L252" s="96">
        <f t="shared" si="54"/>
        <v>0.1095</v>
      </c>
      <c r="M252" s="96">
        <f t="shared" si="54"/>
        <v>0.51517972406888612</v>
      </c>
      <c r="N252" s="108">
        <f t="shared" si="55"/>
        <v>29888.794171088284</v>
      </c>
      <c r="P252" s="114"/>
      <c r="R252" s="91"/>
      <c r="S252" s="91"/>
    </row>
    <row r="253" spans="1:19">
      <c r="A253" s="30">
        <f t="shared" si="51"/>
        <v>239</v>
      </c>
      <c r="B253" s="124">
        <v>39907</v>
      </c>
      <c r="C253" s="29" t="s">
        <v>263</v>
      </c>
      <c r="D253" s="106">
        <v>137253.01705550007</v>
      </c>
      <c r="E253" s="108">
        <v>0</v>
      </c>
      <c r="F253" s="108">
        <f t="shared" si="52"/>
        <v>137253.01705550007</v>
      </c>
      <c r="G253" s="96">
        <f t="shared" si="60"/>
        <v>0.1095</v>
      </c>
      <c r="H253" s="96">
        <f t="shared" si="61"/>
        <v>0.51517972406888612</v>
      </c>
      <c r="I253" s="108">
        <f t="shared" si="53"/>
        <v>7742.7418742430737</v>
      </c>
      <c r="K253" s="106">
        <v>130946.7895918654</v>
      </c>
      <c r="L253" s="96">
        <f t="shared" si="54"/>
        <v>0.1095</v>
      </c>
      <c r="M253" s="96">
        <f t="shared" si="54"/>
        <v>0.51517972406888612</v>
      </c>
      <c r="N253" s="108">
        <f t="shared" si="55"/>
        <v>7386.9938367959858</v>
      </c>
      <c r="P253" s="114"/>
      <c r="R253" s="91"/>
      <c r="S253" s="91"/>
    </row>
    <row r="254" spans="1:19">
      <c r="A254" s="30">
        <f t="shared" si="51"/>
        <v>240</v>
      </c>
      <c r="B254" s="124">
        <v>39908</v>
      </c>
      <c r="C254" s="29" t="s">
        <v>264</v>
      </c>
      <c r="D254" s="106">
        <v>31828465.908743147</v>
      </c>
      <c r="E254" s="108">
        <v>0</v>
      </c>
      <c r="F254" s="108">
        <f t="shared" si="52"/>
        <v>31828465.908743147</v>
      </c>
      <c r="G254" s="96">
        <f t="shared" si="60"/>
        <v>0.1095</v>
      </c>
      <c r="H254" s="96">
        <f t="shared" si="61"/>
        <v>0.51517972406888612</v>
      </c>
      <c r="I254" s="108">
        <f t="shared" si="53"/>
        <v>1795513.1411420456</v>
      </c>
      <c r="K254" s="106">
        <v>28889060.11579949</v>
      </c>
      <c r="L254" s="96">
        <f t="shared" si="54"/>
        <v>0.1095</v>
      </c>
      <c r="M254" s="96">
        <f t="shared" si="54"/>
        <v>0.51517972406888612</v>
      </c>
      <c r="N254" s="108">
        <f t="shared" si="55"/>
        <v>1629694.8530878415</v>
      </c>
      <c r="P254" s="114"/>
      <c r="R254" s="91"/>
      <c r="S254" s="91"/>
    </row>
    <row r="255" spans="1:19">
      <c r="A255" s="30">
        <f t="shared" si="51"/>
        <v>241</v>
      </c>
      <c r="B255" s="124">
        <v>39910</v>
      </c>
      <c r="C255" s="29" t="s">
        <v>291</v>
      </c>
      <c r="D255" s="106">
        <v>176542.27976900007</v>
      </c>
      <c r="E255" s="108">
        <v>0</v>
      </c>
      <c r="F255" s="108">
        <f t="shared" si="52"/>
        <v>176542.27976900007</v>
      </c>
      <c r="G255" s="96">
        <v>1</v>
      </c>
      <c r="H255" s="96">
        <f>$H$232</f>
        <v>2.3186160000000001E-2</v>
      </c>
      <c r="I255" s="108">
        <f t="shared" si="53"/>
        <v>4093.3375454887987</v>
      </c>
      <c r="K255" s="106">
        <v>154058.03032242315</v>
      </c>
      <c r="L255" s="96">
        <f t="shared" si="54"/>
        <v>1</v>
      </c>
      <c r="M255" s="96">
        <f t="shared" si="54"/>
        <v>2.3186160000000001E-2</v>
      </c>
      <c r="N255" s="108">
        <f t="shared" si="55"/>
        <v>3572.0141403405546</v>
      </c>
      <c r="P255" s="114"/>
      <c r="R255" s="91"/>
      <c r="S255" s="91"/>
    </row>
    <row r="256" spans="1:19">
      <c r="A256" s="30">
        <f t="shared" si="51"/>
        <v>242</v>
      </c>
      <c r="B256" s="124">
        <v>39916</v>
      </c>
      <c r="C256" s="29" t="s">
        <v>292</v>
      </c>
      <c r="D256" s="106">
        <v>251268.90388001542</v>
      </c>
      <c r="E256" s="108">
        <v>0</v>
      </c>
      <c r="F256" s="108">
        <f t="shared" si="52"/>
        <v>251268.90388001542</v>
      </c>
      <c r="G256" s="96">
        <v>1</v>
      </c>
      <c r="H256" s="96">
        <f>$H$232</f>
        <v>2.3186160000000001E-2</v>
      </c>
      <c r="I256" s="108">
        <f t="shared" si="53"/>
        <v>5825.9610083866582</v>
      </c>
      <c r="K256" s="106">
        <v>237228.35593300345</v>
      </c>
      <c r="L256" s="96">
        <f t="shared" si="54"/>
        <v>1</v>
      </c>
      <c r="M256" s="96">
        <f t="shared" si="54"/>
        <v>2.3186160000000001E-2</v>
      </c>
      <c r="N256" s="108">
        <f t="shared" si="55"/>
        <v>5500.4146171995671</v>
      </c>
      <c r="P256" s="114"/>
      <c r="R256" s="91"/>
      <c r="S256" s="91"/>
    </row>
    <row r="257" spans="1:19">
      <c r="A257" s="30">
        <f t="shared" si="51"/>
        <v>243</v>
      </c>
      <c r="B257" s="124">
        <v>39917</v>
      </c>
      <c r="C257" s="29" t="s">
        <v>293</v>
      </c>
      <c r="D257" s="106">
        <v>76530.082507000014</v>
      </c>
      <c r="E257" s="108">
        <v>0</v>
      </c>
      <c r="F257" s="108">
        <f t="shared" si="52"/>
        <v>76530.082507000014</v>
      </c>
      <c r="G257" s="96">
        <v>1</v>
      </c>
      <c r="H257" s="96">
        <f>$H$232</f>
        <v>2.3186160000000001E-2</v>
      </c>
      <c r="I257" s="108">
        <f t="shared" si="53"/>
        <v>1774.4387378205035</v>
      </c>
      <c r="K257" s="106">
        <v>73085.685674961554</v>
      </c>
      <c r="L257" s="96">
        <f t="shared" si="54"/>
        <v>1</v>
      </c>
      <c r="M257" s="96">
        <f t="shared" si="54"/>
        <v>2.3186160000000001E-2</v>
      </c>
      <c r="N257" s="108">
        <f t="shared" si="55"/>
        <v>1694.5764017693666</v>
      </c>
      <c r="P257" s="114"/>
      <c r="R257" s="91"/>
      <c r="S257" s="91"/>
    </row>
    <row r="258" spans="1:19">
      <c r="A258" s="30">
        <f t="shared" si="51"/>
        <v>244</v>
      </c>
      <c r="B258" s="124">
        <v>39918</v>
      </c>
      <c r="C258" s="29" t="s">
        <v>229</v>
      </c>
      <c r="D258" s="106">
        <v>11040.551216</v>
      </c>
      <c r="E258" s="108">
        <v>0</v>
      </c>
      <c r="F258" s="108">
        <f t="shared" si="52"/>
        <v>11040.551216</v>
      </c>
      <c r="G258" s="96">
        <v>1</v>
      </c>
      <c r="H258" s="96">
        <f>$H$232</f>
        <v>2.3186160000000001E-2</v>
      </c>
      <c r="I258" s="108">
        <f t="shared" si="53"/>
        <v>255.98798698237056</v>
      </c>
      <c r="K258" s="106">
        <v>10370.258019692306</v>
      </c>
      <c r="L258" s="96">
        <f t="shared" si="54"/>
        <v>1</v>
      </c>
      <c r="M258" s="96">
        <f t="shared" si="54"/>
        <v>2.3186160000000001E-2</v>
      </c>
      <c r="N258" s="108">
        <f t="shared" si="55"/>
        <v>240.44646168586897</v>
      </c>
      <c r="P258" s="114"/>
      <c r="R258" s="91"/>
      <c r="S258" s="91"/>
    </row>
    <row r="259" spans="1:19">
      <c r="A259" s="30">
        <f t="shared" si="51"/>
        <v>245</v>
      </c>
      <c r="B259" s="124">
        <v>39924</v>
      </c>
      <c r="C259" s="29" t="s">
        <v>230</v>
      </c>
      <c r="D259" s="106">
        <v>0</v>
      </c>
      <c r="E259" s="108">
        <v>0</v>
      </c>
      <c r="F259" s="108">
        <f t="shared" si="52"/>
        <v>0</v>
      </c>
      <c r="G259" s="96">
        <f t="shared" ref="G259" si="62">$G$231</f>
        <v>0.1095</v>
      </c>
      <c r="H259" s="96">
        <f t="shared" ref="H259" si="63">$H$231</f>
        <v>0.51517972406888612</v>
      </c>
      <c r="I259" s="108">
        <f t="shared" si="53"/>
        <v>0</v>
      </c>
      <c r="K259" s="106">
        <v>0</v>
      </c>
      <c r="L259" s="96">
        <f t="shared" si="54"/>
        <v>0.1095</v>
      </c>
      <c r="M259" s="96">
        <f t="shared" si="54"/>
        <v>0.51517972406888612</v>
      </c>
      <c r="N259" s="108">
        <f t="shared" si="55"/>
        <v>0</v>
      </c>
      <c r="P259" s="114"/>
      <c r="R259" s="91"/>
      <c r="S259" s="91"/>
    </row>
    <row r="260" spans="1:19">
      <c r="A260" s="30">
        <f t="shared" si="51"/>
        <v>246</v>
      </c>
      <c r="B260" s="124"/>
      <c r="C260" s="29" t="s">
        <v>294</v>
      </c>
      <c r="D260" s="106">
        <v>0</v>
      </c>
      <c r="E260" s="128">
        <v>0</v>
      </c>
      <c r="F260" s="108">
        <f t="shared" si="52"/>
        <v>0</v>
      </c>
      <c r="G260" s="96">
        <f>$G$231</f>
        <v>0.1095</v>
      </c>
      <c r="H260" s="96">
        <f>$H$231</f>
        <v>0.51517972406888612</v>
      </c>
      <c r="I260" s="110">
        <f t="shared" si="53"/>
        <v>0</v>
      </c>
      <c r="K260" s="106">
        <v>0</v>
      </c>
      <c r="L260" s="96">
        <f t="shared" si="54"/>
        <v>0.1095</v>
      </c>
      <c r="M260" s="96">
        <f t="shared" si="54"/>
        <v>0.51517972406888612</v>
      </c>
      <c r="N260" s="110">
        <f t="shared" si="55"/>
        <v>0</v>
      </c>
      <c r="P260" s="114"/>
      <c r="R260" s="91"/>
      <c r="S260" s="91"/>
    </row>
    <row r="261" spans="1:19">
      <c r="A261" s="30">
        <f t="shared" si="51"/>
        <v>247</v>
      </c>
      <c r="B261" s="4"/>
      <c r="C261" s="29"/>
      <c r="D261" s="123"/>
      <c r="E261" s="84"/>
      <c r="F261" s="84"/>
    </row>
    <row r="262" spans="1:19" ht="15.75" thickBot="1">
      <c r="A262" s="30">
        <f t="shared" si="51"/>
        <v>248</v>
      </c>
      <c r="B262" s="4"/>
      <c r="C262" s="29" t="s">
        <v>295</v>
      </c>
      <c r="D262" s="118">
        <f>SUM(D231:D261)</f>
        <v>49659522.351603501</v>
      </c>
      <c r="E262" s="118">
        <f>SUM(E231:E261)</f>
        <v>0</v>
      </c>
      <c r="F262" s="118">
        <f>SUM(F231:F261)</f>
        <v>49659522.351603501</v>
      </c>
      <c r="I262" s="118">
        <f>SUM(I231:I261)</f>
        <v>2666748.8605388911</v>
      </c>
      <c r="K262" s="118">
        <f>SUM(K231:K261)</f>
        <v>45407517.386183426</v>
      </c>
      <c r="N262" s="118">
        <f>SUM(N231:N261)</f>
        <v>2436175.8846259955</v>
      </c>
    </row>
    <row r="263" spans="1:19" ht="15.75" thickTop="1">
      <c r="A263" s="30">
        <f t="shared" si="51"/>
        <v>249</v>
      </c>
    </row>
    <row r="264" spans="1:19" ht="30.75" thickBot="1">
      <c r="A264" s="30">
        <f t="shared" si="51"/>
        <v>250</v>
      </c>
      <c r="C264" s="100" t="s">
        <v>296</v>
      </c>
      <c r="D264" s="118">
        <f>D262+D226+D181+D120</f>
        <v>343314399.14669919</v>
      </c>
      <c r="E264" s="118">
        <f>E262+E226+E181+E120</f>
        <v>0</v>
      </c>
      <c r="F264" s="118">
        <f>F262+F226+F181+F120</f>
        <v>343261881.84669924</v>
      </c>
      <c r="I264" s="118">
        <f>I262+I226+I181+I120</f>
        <v>196858472.21629751</v>
      </c>
      <c r="K264" s="118">
        <f>K262+K226+K181+K120</f>
        <v>332139625.85268056</v>
      </c>
      <c r="N264" s="118">
        <f>N262+N226+N181+N120</f>
        <v>193456080.80004954</v>
      </c>
      <c r="P264" s="27"/>
    </row>
    <row r="265" spans="1:19" ht="15.75" thickTop="1"/>
  </sheetData>
  <mergeCells count="4">
    <mergeCell ref="A1:N1"/>
    <mergeCell ref="A2:N2"/>
    <mergeCell ref="A3:N3"/>
    <mergeCell ref="A4:N4"/>
  </mergeCells>
  <pageMargins left="0.75" right="0.75" top="1" bottom="0.94" header="0.25" footer="0.5"/>
  <pageSetup scale="54" orientation="landscape" r:id="rId1"/>
  <headerFooter alignWithMargins="0">
    <oddHeader>&amp;RCASE NO. 2018-00281
FR 16(8)(b)
ATTACHMENT 1</oddHeader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A13" sqref="A13"/>
    </sheetView>
  </sheetViews>
  <sheetFormatPr defaultRowHeight="15"/>
  <cols>
    <col min="1" max="1" width="5" style="41" customWidth="1"/>
    <col min="2" max="2" width="9.33203125" style="41" customWidth="1"/>
    <col min="3" max="3" width="33.88671875" style="41" customWidth="1"/>
    <col min="4" max="4" width="14.44140625" style="41" customWidth="1"/>
    <col min="5" max="5" width="10.33203125" style="41" customWidth="1"/>
    <col min="6" max="6" width="14.33203125" style="41" customWidth="1"/>
    <col min="7" max="7" width="12.6640625" style="44" bestFit="1" customWidth="1"/>
    <col min="8" max="8" width="13.5546875" style="44" customWidth="1"/>
    <col min="9" max="9" width="14.5546875" style="41" customWidth="1"/>
    <col min="10" max="10" width="3.21875" style="41" customWidth="1"/>
    <col min="11" max="11" width="13.88671875" style="41" customWidth="1"/>
    <col min="12" max="12" width="12.6640625" style="44" bestFit="1" customWidth="1"/>
    <col min="13" max="13" width="9.77734375" style="44" bestFit="1" customWidth="1"/>
    <col min="14" max="14" width="14.77734375" style="41" bestFit="1" customWidth="1"/>
    <col min="15" max="15" width="6.21875" style="41" customWidth="1"/>
    <col min="16" max="16" width="20.88671875" style="41" bestFit="1" customWidth="1"/>
    <col min="17" max="17" width="12" style="41" bestFit="1" customWidth="1"/>
    <col min="18" max="18" width="1.77734375" style="41" customWidth="1"/>
    <col min="19" max="19" width="7.77734375" style="41" customWidth="1"/>
    <col min="20" max="20" width="7.109375" style="41" bestFit="1" customWidth="1"/>
    <col min="21" max="16384" width="8.88671875" style="41"/>
  </cols>
  <sheetData>
    <row r="1" spans="1:19">
      <c r="A1" s="333" t="s">
        <v>460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9">
      <c r="A2" s="333" t="s">
        <v>461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9">
      <c r="A3" s="333" t="s">
        <v>237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9" ht="15.75">
      <c r="A4" s="334" t="str">
        <f>'B.1 F '!A4</f>
        <v>as of March 31, 2020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9" ht="15.75">
      <c r="A5" s="42"/>
      <c r="B5" s="42"/>
      <c r="C5" s="42"/>
      <c r="D5" s="43"/>
      <c r="E5" s="42"/>
      <c r="F5" s="42"/>
      <c r="G5" s="7"/>
      <c r="H5" s="7"/>
      <c r="I5" s="4"/>
      <c r="J5" s="4"/>
      <c r="K5" s="42"/>
      <c r="P5" s="45"/>
    </row>
    <row r="6" spans="1:19" ht="15.75">
      <c r="A6" s="29" t="str">
        <f>'B.1 F '!A6</f>
        <v>Data:______Base Period__X___Forecasted Period</v>
      </c>
      <c r="B6" s="4"/>
      <c r="C6" s="4"/>
      <c r="D6" s="4"/>
      <c r="E6" s="45"/>
      <c r="F6" s="4"/>
      <c r="G6" s="7"/>
      <c r="K6" s="4"/>
      <c r="N6" s="119" t="s">
        <v>238</v>
      </c>
    </row>
    <row r="7" spans="1:19">
      <c r="A7" s="29" t="str">
        <f>'B.1 F '!A7</f>
        <v>Type of Filing:___X____Original________Updated ________Revised</v>
      </c>
      <c r="B7" s="29"/>
      <c r="C7" s="4"/>
      <c r="D7" s="4"/>
      <c r="E7" s="4"/>
      <c r="F7" s="4"/>
      <c r="G7" s="7"/>
      <c r="I7" s="29"/>
      <c r="J7" s="48"/>
      <c r="K7" s="4"/>
      <c r="N7" s="48" t="s">
        <v>297</v>
      </c>
    </row>
    <row r="8" spans="1:19">
      <c r="A8" s="48" t="str">
        <f>'B.1 F '!A8</f>
        <v>Workpaper Reference No(s).</v>
      </c>
      <c r="B8" s="49"/>
      <c r="C8" s="49"/>
      <c r="D8" s="49"/>
      <c r="E8" s="49"/>
      <c r="F8" s="49"/>
      <c r="G8" s="50"/>
      <c r="H8" s="51"/>
      <c r="I8" s="48"/>
      <c r="J8" s="48"/>
      <c r="K8" s="49"/>
      <c r="L8" s="51"/>
      <c r="N8" s="48" t="str">
        <f>'B.2 B'!N8</f>
        <v>Witness: Waller</v>
      </c>
    </row>
    <row r="9" spans="1:19">
      <c r="A9" s="53"/>
      <c r="B9" s="54"/>
      <c r="C9" s="55"/>
      <c r="D9" s="56"/>
      <c r="E9" s="54"/>
      <c r="F9" s="54"/>
      <c r="G9" s="57"/>
      <c r="H9" s="58"/>
      <c r="I9" s="59"/>
      <c r="J9" s="48"/>
      <c r="K9" s="56"/>
      <c r="L9" s="60"/>
      <c r="M9" s="60"/>
      <c r="N9" s="61"/>
    </row>
    <row r="10" spans="1:19">
      <c r="A10" s="62"/>
      <c r="B10" s="49"/>
      <c r="C10" s="63"/>
      <c r="D10" s="67"/>
      <c r="E10" s="49"/>
      <c r="F10" s="49"/>
      <c r="G10" s="50" t="s">
        <v>74</v>
      </c>
      <c r="H10" s="65" t="s">
        <v>75</v>
      </c>
      <c r="I10" s="66"/>
      <c r="J10" s="48"/>
      <c r="K10" s="67"/>
      <c r="L10" s="50" t="s">
        <v>74</v>
      </c>
      <c r="M10" s="65" t="s">
        <v>75</v>
      </c>
      <c r="N10" s="66"/>
    </row>
    <row r="11" spans="1:19" ht="15.75">
      <c r="A11" s="62" t="s">
        <v>32</v>
      </c>
      <c r="B11" s="65" t="s">
        <v>76</v>
      </c>
      <c r="C11" s="68" t="s">
        <v>77</v>
      </c>
      <c r="D11" s="120" t="s">
        <v>78</v>
      </c>
      <c r="E11" s="65"/>
      <c r="F11" s="65" t="s">
        <v>79</v>
      </c>
      <c r="G11" s="65" t="s">
        <v>80</v>
      </c>
      <c r="H11" s="65" t="s">
        <v>81</v>
      </c>
      <c r="I11" s="68" t="s">
        <v>82</v>
      </c>
      <c r="J11" s="65"/>
      <c r="K11" s="69" t="s">
        <v>83</v>
      </c>
      <c r="L11" s="65" t="s">
        <v>80</v>
      </c>
      <c r="M11" s="65" t="s">
        <v>81</v>
      </c>
      <c r="N11" s="68" t="s">
        <v>82</v>
      </c>
    </row>
    <row r="12" spans="1:19" ht="15.75">
      <c r="A12" s="70" t="s">
        <v>34</v>
      </c>
      <c r="B12" s="71" t="s">
        <v>34</v>
      </c>
      <c r="C12" s="72" t="s">
        <v>84</v>
      </c>
      <c r="D12" s="121" t="s">
        <v>85</v>
      </c>
      <c r="E12" s="71" t="s">
        <v>86</v>
      </c>
      <c r="F12" s="71" t="s">
        <v>85</v>
      </c>
      <c r="G12" s="71" t="s">
        <v>87</v>
      </c>
      <c r="H12" s="71" t="s">
        <v>87</v>
      </c>
      <c r="I12" s="72" t="s">
        <v>88</v>
      </c>
      <c r="J12" s="65"/>
      <c r="K12" s="121" t="s">
        <v>89</v>
      </c>
      <c r="L12" s="71" t="s">
        <v>87</v>
      </c>
      <c r="M12" s="71" t="s">
        <v>87</v>
      </c>
      <c r="N12" s="72" t="s">
        <v>88</v>
      </c>
      <c r="P12" s="73"/>
      <c r="Q12" s="73"/>
    </row>
    <row r="13" spans="1:19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9" ht="15.75">
      <c r="B14" s="74" t="s">
        <v>100</v>
      </c>
      <c r="J14" s="98"/>
    </row>
    <row r="15" spans="1:19">
      <c r="A15" s="30">
        <v>1</v>
      </c>
      <c r="B15" s="4"/>
      <c r="C15" s="75" t="s">
        <v>101</v>
      </c>
    </row>
    <row r="16" spans="1:19">
      <c r="A16" s="30">
        <f>A15+1</f>
        <v>2</v>
      </c>
      <c r="B16" s="122">
        <v>30100</v>
      </c>
      <c r="C16" s="29" t="s">
        <v>102</v>
      </c>
      <c r="D16" s="106">
        <v>8329.7199999999993</v>
      </c>
      <c r="E16" s="79">
        <v>0</v>
      </c>
      <c r="F16" s="79">
        <f>D16-E16</f>
        <v>8329.7199999999993</v>
      </c>
      <c r="G16" s="105">
        <v>1</v>
      </c>
      <c r="H16" s="105">
        <f>$G$16</f>
        <v>1</v>
      </c>
      <c r="I16" s="79">
        <f>F16*G16*H16</f>
        <v>8329.7199999999993</v>
      </c>
      <c r="J16" s="107"/>
      <c r="K16" s="106">
        <v>8329.7199999999993</v>
      </c>
      <c r="L16" s="105">
        <f t="shared" ref="L16:M17" si="0">$G$16</f>
        <v>1</v>
      </c>
      <c r="M16" s="105">
        <f t="shared" si="0"/>
        <v>1</v>
      </c>
      <c r="N16" s="79">
        <f>K16*L16*M16</f>
        <v>8329.7199999999993</v>
      </c>
      <c r="S16" s="122"/>
    </row>
    <row r="17" spans="1:19">
      <c r="A17" s="30">
        <f t="shared" ref="A17:A80" si="1">A16+1</f>
        <v>3</v>
      </c>
      <c r="B17" s="122">
        <v>30200</v>
      </c>
      <c r="C17" s="29" t="s">
        <v>103</v>
      </c>
      <c r="D17" s="106">
        <v>119852.69</v>
      </c>
      <c r="E17" s="82">
        <v>0</v>
      </c>
      <c r="F17" s="82">
        <f t="shared" ref="F17:F80" si="2">D17-E17</f>
        <v>119852.69</v>
      </c>
      <c r="G17" s="105">
        <f>$G$16</f>
        <v>1</v>
      </c>
      <c r="H17" s="105">
        <f>$G$16</f>
        <v>1</v>
      </c>
      <c r="I17" s="82">
        <f>F17*G17*H17</f>
        <v>119852.69</v>
      </c>
      <c r="K17" s="106">
        <v>119852.68999999996</v>
      </c>
      <c r="L17" s="105">
        <f t="shared" si="0"/>
        <v>1</v>
      </c>
      <c r="M17" s="105">
        <f t="shared" si="0"/>
        <v>1</v>
      </c>
      <c r="N17" s="82">
        <f>K17*L17*M17</f>
        <v>119852.68999999996</v>
      </c>
      <c r="S17" s="122"/>
    </row>
    <row r="18" spans="1:19">
      <c r="A18" s="30">
        <f t="shared" si="1"/>
        <v>4</v>
      </c>
      <c r="B18" s="122"/>
      <c r="C18" s="29"/>
      <c r="D18" s="132"/>
      <c r="E18" s="132"/>
      <c r="F18" s="132"/>
      <c r="G18" s="105"/>
      <c r="H18" s="105"/>
      <c r="I18" s="132"/>
      <c r="K18" s="132"/>
      <c r="N18" s="132"/>
    </row>
    <row r="19" spans="1:19">
      <c r="A19" s="30">
        <f t="shared" si="1"/>
        <v>5</v>
      </c>
      <c r="B19" s="124"/>
      <c r="C19" s="29" t="s">
        <v>240</v>
      </c>
      <c r="D19" s="79">
        <f>SUM(D16:D18)</f>
        <v>128182.41</v>
      </c>
      <c r="E19" s="79">
        <f>SUM(E16:E18)</f>
        <v>0</v>
      </c>
      <c r="F19" s="79">
        <f>SUM(F16:F18)</f>
        <v>128182.41</v>
      </c>
      <c r="G19" s="105"/>
      <c r="H19" s="105"/>
      <c r="I19" s="79">
        <f>SUM(I16:I18)</f>
        <v>128182.41</v>
      </c>
      <c r="K19" s="79">
        <f>SUM(K16:K18)</f>
        <v>128182.40999999996</v>
      </c>
      <c r="N19" s="79">
        <f>SUM(N16:N17)</f>
        <v>128182.40999999996</v>
      </c>
    </row>
    <row r="20" spans="1:19">
      <c r="A20" s="30">
        <f t="shared" si="1"/>
        <v>6</v>
      </c>
      <c r="B20" s="124"/>
      <c r="C20" s="4"/>
      <c r="D20" s="82"/>
      <c r="E20" s="82"/>
      <c r="F20" s="82"/>
      <c r="G20" s="105"/>
      <c r="H20" s="105"/>
      <c r="I20" s="82"/>
      <c r="K20" s="82"/>
      <c r="N20" s="82"/>
    </row>
    <row r="21" spans="1:19">
      <c r="A21" s="30">
        <f t="shared" si="1"/>
        <v>7</v>
      </c>
      <c r="B21" s="124"/>
      <c r="C21" s="75" t="s">
        <v>105</v>
      </c>
      <c r="D21" s="82"/>
      <c r="E21" s="82"/>
      <c r="F21" s="82"/>
      <c r="G21" s="105"/>
      <c r="H21" s="105"/>
      <c r="I21" s="82"/>
      <c r="K21" s="82"/>
      <c r="N21" s="82"/>
    </row>
    <row r="22" spans="1:19">
      <c r="A22" s="30">
        <f t="shared" si="1"/>
        <v>8</v>
      </c>
      <c r="B22" s="122">
        <v>32540</v>
      </c>
      <c r="C22" s="29" t="s">
        <v>106</v>
      </c>
      <c r="D22" s="106">
        <v>0</v>
      </c>
      <c r="E22" s="79">
        <v>0</v>
      </c>
      <c r="F22" s="79">
        <f t="shared" si="2"/>
        <v>0</v>
      </c>
      <c r="G22" s="105">
        <f t="shared" ref="G22:H24" si="3">$G$16</f>
        <v>1</v>
      </c>
      <c r="H22" s="105">
        <f t="shared" si="3"/>
        <v>1</v>
      </c>
      <c r="I22" s="79">
        <f t="shared" ref="I22:I24" si="4">F22*G22*H22</f>
        <v>0</v>
      </c>
      <c r="K22" s="106">
        <v>0</v>
      </c>
      <c r="L22" s="105">
        <f t="shared" ref="L22:M24" si="5">$G$16</f>
        <v>1</v>
      </c>
      <c r="M22" s="105">
        <f t="shared" si="5"/>
        <v>1</v>
      </c>
      <c r="N22" s="79">
        <f t="shared" ref="N22:N24" si="6">K22*L22*M22</f>
        <v>0</v>
      </c>
      <c r="S22" s="122"/>
    </row>
    <row r="23" spans="1:19">
      <c r="A23" s="30">
        <f t="shared" si="1"/>
        <v>9</v>
      </c>
      <c r="B23" s="122">
        <v>33202</v>
      </c>
      <c r="C23" s="29" t="s">
        <v>107</v>
      </c>
      <c r="D23" s="106">
        <v>0</v>
      </c>
      <c r="E23" s="82">
        <v>0</v>
      </c>
      <c r="F23" s="82">
        <f t="shared" si="2"/>
        <v>0</v>
      </c>
      <c r="G23" s="105">
        <f t="shared" si="3"/>
        <v>1</v>
      </c>
      <c r="H23" s="105">
        <f t="shared" si="3"/>
        <v>1</v>
      </c>
      <c r="I23" s="82">
        <f t="shared" si="4"/>
        <v>0</v>
      </c>
      <c r="K23" s="106">
        <v>0</v>
      </c>
      <c r="L23" s="105">
        <f t="shared" si="5"/>
        <v>1</v>
      </c>
      <c r="M23" s="105">
        <f t="shared" si="5"/>
        <v>1</v>
      </c>
      <c r="N23" s="82">
        <f t="shared" si="6"/>
        <v>0</v>
      </c>
      <c r="S23" s="122"/>
    </row>
    <row r="24" spans="1:19">
      <c r="A24" s="30">
        <f t="shared" si="1"/>
        <v>10</v>
      </c>
      <c r="B24" s="122">
        <v>33400</v>
      </c>
      <c r="C24" s="29" t="s">
        <v>108</v>
      </c>
      <c r="D24" s="106">
        <v>0</v>
      </c>
      <c r="E24" s="82">
        <v>0</v>
      </c>
      <c r="F24" s="82">
        <f t="shared" si="2"/>
        <v>0</v>
      </c>
      <c r="G24" s="105">
        <f t="shared" si="3"/>
        <v>1</v>
      </c>
      <c r="H24" s="105">
        <f t="shared" si="3"/>
        <v>1</v>
      </c>
      <c r="I24" s="82">
        <f t="shared" si="4"/>
        <v>0</v>
      </c>
      <c r="K24" s="106">
        <v>0</v>
      </c>
      <c r="L24" s="105">
        <f t="shared" si="5"/>
        <v>1</v>
      </c>
      <c r="M24" s="105">
        <f t="shared" si="5"/>
        <v>1</v>
      </c>
      <c r="N24" s="82">
        <f t="shared" si="6"/>
        <v>0</v>
      </c>
      <c r="S24" s="122"/>
    </row>
    <row r="25" spans="1:19">
      <c r="A25" s="30">
        <f t="shared" si="1"/>
        <v>11</v>
      </c>
      <c r="B25" s="122"/>
      <c r="C25" s="4"/>
      <c r="D25" s="132"/>
      <c r="E25" s="82"/>
      <c r="F25" s="82"/>
      <c r="G25" s="105"/>
      <c r="H25" s="105"/>
      <c r="I25" s="82"/>
      <c r="K25" s="132"/>
      <c r="N25" s="82"/>
    </row>
    <row r="26" spans="1:19">
      <c r="A26" s="30">
        <f t="shared" si="1"/>
        <v>12</v>
      </c>
      <c r="B26" s="122"/>
      <c r="C26" s="4" t="s">
        <v>241</v>
      </c>
      <c r="D26" s="79">
        <f>SUM(D22:D25)</f>
        <v>0</v>
      </c>
      <c r="E26" s="79">
        <f>SUM(E22:E25)</f>
        <v>0</v>
      </c>
      <c r="F26" s="79">
        <f>SUM(F22:F25)</f>
        <v>0</v>
      </c>
      <c r="G26" s="105"/>
      <c r="H26" s="105"/>
      <c r="I26" s="79">
        <f>SUM(I22:I25)</f>
        <v>0</v>
      </c>
      <c r="K26" s="79">
        <f>SUM(K22:K25)</f>
        <v>0</v>
      </c>
      <c r="N26" s="79">
        <f>SUM(N22:N25)</f>
        <v>0</v>
      </c>
    </row>
    <row r="27" spans="1:19">
      <c r="A27" s="30">
        <f t="shared" si="1"/>
        <v>13</v>
      </c>
      <c r="B27" s="122"/>
      <c r="C27" s="29"/>
      <c r="D27" s="82"/>
      <c r="E27" s="82"/>
      <c r="F27" s="82"/>
      <c r="G27" s="105"/>
      <c r="H27" s="105"/>
      <c r="I27" s="82"/>
      <c r="K27" s="82"/>
      <c r="N27" s="82"/>
    </row>
    <row r="28" spans="1:19">
      <c r="A28" s="30">
        <f t="shared" si="1"/>
        <v>14</v>
      </c>
      <c r="B28" s="122"/>
      <c r="C28" s="75" t="s">
        <v>110</v>
      </c>
      <c r="D28" s="82"/>
      <c r="E28" s="82"/>
      <c r="F28" s="82"/>
      <c r="G28" s="105"/>
      <c r="H28" s="105"/>
      <c r="I28" s="82"/>
      <c r="K28" s="82"/>
      <c r="N28" s="82"/>
    </row>
    <row r="29" spans="1:19">
      <c r="A29" s="30">
        <f t="shared" si="1"/>
        <v>15</v>
      </c>
      <c r="B29" s="122">
        <v>35010</v>
      </c>
      <c r="C29" s="29" t="s">
        <v>111</v>
      </c>
      <c r="D29" s="106">
        <v>0</v>
      </c>
      <c r="E29" s="79">
        <v>0</v>
      </c>
      <c r="F29" s="79">
        <f t="shared" si="2"/>
        <v>0</v>
      </c>
      <c r="G29" s="105">
        <f t="shared" ref="G29:H45" si="7">$G$16</f>
        <v>1</v>
      </c>
      <c r="H29" s="105">
        <f t="shared" si="7"/>
        <v>1</v>
      </c>
      <c r="I29" s="79">
        <f t="shared" ref="I29:I45" si="8">F29*G29*H29</f>
        <v>0</v>
      </c>
      <c r="K29" s="106">
        <v>0</v>
      </c>
      <c r="L29" s="105">
        <f t="shared" ref="L29:M45" si="9">$G$16</f>
        <v>1</v>
      </c>
      <c r="M29" s="105">
        <f t="shared" si="9"/>
        <v>1</v>
      </c>
      <c r="N29" s="79">
        <f t="shared" ref="N29:N45" si="10">K29*L29*M29</f>
        <v>0</v>
      </c>
      <c r="S29" s="122"/>
    </row>
    <row r="30" spans="1:19">
      <c r="A30" s="30">
        <f t="shared" si="1"/>
        <v>16</v>
      </c>
      <c r="B30" s="122">
        <v>35020</v>
      </c>
      <c r="C30" s="29" t="s">
        <v>112</v>
      </c>
      <c r="D30" s="106">
        <v>4464.3413884999964</v>
      </c>
      <c r="E30" s="82">
        <v>0</v>
      </c>
      <c r="F30" s="82">
        <f t="shared" si="2"/>
        <v>4464.3413884999964</v>
      </c>
      <c r="G30" s="105">
        <f t="shared" si="7"/>
        <v>1</v>
      </c>
      <c r="H30" s="105">
        <f t="shared" si="7"/>
        <v>1</v>
      </c>
      <c r="I30" s="82">
        <f t="shared" si="8"/>
        <v>4464.3413884999964</v>
      </c>
      <c r="K30" s="106">
        <v>4453.3396754999958</v>
      </c>
      <c r="L30" s="105">
        <f t="shared" si="9"/>
        <v>1</v>
      </c>
      <c r="M30" s="105">
        <f t="shared" si="9"/>
        <v>1</v>
      </c>
      <c r="N30" s="82">
        <f t="shared" si="10"/>
        <v>4453.3396754999958</v>
      </c>
      <c r="S30" s="122"/>
    </row>
    <row r="31" spans="1:19">
      <c r="A31" s="30">
        <f t="shared" si="1"/>
        <v>17</v>
      </c>
      <c r="B31" s="122">
        <v>35100</v>
      </c>
      <c r="C31" s="29" t="s">
        <v>113</v>
      </c>
      <c r="D31" s="106">
        <v>6437.2990337499987</v>
      </c>
      <c r="E31" s="82">
        <v>0</v>
      </c>
      <c r="F31" s="82">
        <f t="shared" si="2"/>
        <v>6437.2990337499987</v>
      </c>
      <c r="G31" s="105">
        <f t="shared" si="7"/>
        <v>1</v>
      </c>
      <c r="H31" s="105">
        <f t="shared" si="7"/>
        <v>1</v>
      </c>
      <c r="I31" s="82">
        <f t="shared" si="8"/>
        <v>6437.2990337499987</v>
      </c>
      <c r="K31" s="106">
        <v>6288.5946567499977</v>
      </c>
      <c r="L31" s="105">
        <f t="shared" si="9"/>
        <v>1</v>
      </c>
      <c r="M31" s="105">
        <f t="shared" si="9"/>
        <v>1</v>
      </c>
      <c r="N31" s="82">
        <f t="shared" si="10"/>
        <v>6288.5946567499977</v>
      </c>
      <c r="S31" s="122"/>
    </row>
    <row r="32" spans="1:19">
      <c r="A32" s="30">
        <f t="shared" si="1"/>
        <v>18</v>
      </c>
      <c r="B32" s="122">
        <v>35102</v>
      </c>
      <c r="C32" s="29" t="s">
        <v>114</v>
      </c>
      <c r="D32" s="106">
        <v>114702.34553499993</v>
      </c>
      <c r="E32" s="82">
        <v>0</v>
      </c>
      <c r="F32" s="82">
        <f t="shared" si="2"/>
        <v>114702.34553499993</v>
      </c>
      <c r="G32" s="105">
        <f t="shared" si="7"/>
        <v>1</v>
      </c>
      <c r="H32" s="105">
        <f t="shared" si="7"/>
        <v>1</v>
      </c>
      <c r="I32" s="82">
        <f t="shared" si="8"/>
        <v>114702.34553499993</v>
      </c>
      <c r="K32" s="106">
        <v>113744.46240999993</v>
      </c>
      <c r="L32" s="105">
        <f t="shared" si="9"/>
        <v>1</v>
      </c>
      <c r="M32" s="105">
        <f t="shared" si="9"/>
        <v>1</v>
      </c>
      <c r="N32" s="82">
        <f t="shared" si="10"/>
        <v>113744.46240999993</v>
      </c>
      <c r="S32" s="122"/>
    </row>
    <row r="33" spans="1:19">
      <c r="A33" s="30">
        <f t="shared" si="1"/>
        <v>19</v>
      </c>
      <c r="B33" s="122">
        <v>35103</v>
      </c>
      <c r="C33" s="29" t="s">
        <v>115</v>
      </c>
      <c r="D33" s="106">
        <v>20587.290241999999</v>
      </c>
      <c r="E33" s="82">
        <v>0</v>
      </c>
      <c r="F33" s="82">
        <f t="shared" si="2"/>
        <v>20587.290241999999</v>
      </c>
      <c r="G33" s="105">
        <f t="shared" si="7"/>
        <v>1</v>
      </c>
      <c r="H33" s="105">
        <f t="shared" si="7"/>
        <v>1</v>
      </c>
      <c r="I33" s="82">
        <f t="shared" si="8"/>
        <v>20587.290241999999</v>
      </c>
      <c r="K33" s="106">
        <v>20483.167531999999</v>
      </c>
      <c r="L33" s="105">
        <f t="shared" si="9"/>
        <v>1</v>
      </c>
      <c r="M33" s="105">
        <f t="shared" si="9"/>
        <v>1</v>
      </c>
      <c r="N33" s="82">
        <f t="shared" si="10"/>
        <v>20483.167531999999</v>
      </c>
      <c r="S33" s="122"/>
    </row>
    <row r="34" spans="1:19">
      <c r="A34" s="30">
        <f t="shared" si="1"/>
        <v>20</v>
      </c>
      <c r="B34" s="122">
        <v>35104</v>
      </c>
      <c r="C34" s="29" t="s">
        <v>116</v>
      </c>
      <c r="D34" s="106">
        <v>101030.41330449993</v>
      </c>
      <c r="E34" s="82">
        <v>0</v>
      </c>
      <c r="F34" s="82">
        <f t="shared" si="2"/>
        <v>101030.41330449993</v>
      </c>
      <c r="G34" s="105">
        <f t="shared" si="7"/>
        <v>1</v>
      </c>
      <c r="H34" s="105">
        <f t="shared" si="7"/>
        <v>1</v>
      </c>
      <c r="I34" s="82">
        <f t="shared" si="8"/>
        <v>101030.41330449993</v>
      </c>
      <c r="K34" s="106">
        <v>100143.90898599998</v>
      </c>
      <c r="L34" s="105">
        <f t="shared" si="9"/>
        <v>1</v>
      </c>
      <c r="M34" s="105">
        <f t="shared" si="9"/>
        <v>1</v>
      </c>
      <c r="N34" s="82">
        <f t="shared" si="10"/>
        <v>100143.90898599998</v>
      </c>
      <c r="S34" s="122"/>
    </row>
    <row r="35" spans="1:19">
      <c r="A35" s="30">
        <f t="shared" si="1"/>
        <v>21</v>
      </c>
      <c r="B35" s="122">
        <v>35200</v>
      </c>
      <c r="C35" s="29" t="s">
        <v>117</v>
      </c>
      <c r="D35" s="106">
        <v>1271386.6770448489</v>
      </c>
      <c r="E35" s="82">
        <v>0</v>
      </c>
      <c r="F35" s="82">
        <f t="shared" si="2"/>
        <v>1271386.6770448489</v>
      </c>
      <c r="G35" s="105">
        <f t="shared" si="7"/>
        <v>1</v>
      </c>
      <c r="H35" s="105">
        <f t="shared" si="7"/>
        <v>1</v>
      </c>
      <c r="I35" s="82">
        <f t="shared" si="8"/>
        <v>1271386.6770448489</v>
      </c>
      <c r="K35" s="106">
        <v>1190830.2556767168</v>
      </c>
      <c r="L35" s="105">
        <f t="shared" si="9"/>
        <v>1</v>
      </c>
      <c r="M35" s="105">
        <f t="shared" si="9"/>
        <v>1</v>
      </c>
      <c r="N35" s="82">
        <f t="shared" si="10"/>
        <v>1190830.2556767168</v>
      </c>
      <c r="S35" s="122"/>
    </row>
    <row r="36" spans="1:19">
      <c r="A36" s="30">
        <f t="shared" si="1"/>
        <v>22</v>
      </c>
      <c r="B36" s="122">
        <v>35201</v>
      </c>
      <c r="C36" s="29" t="s">
        <v>118</v>
      </c>
      <c r="D36" s="106">
        <v>1432430.5412734994</v>
      </c>
      <c r="E36" s="82">
        <v>0</v>
      </c>
      <c r="F36" s="82">
        <f t="shared" si="2"/>
        <v>1432430.5412734994</v>
      </c>
      <c r="G36" s="105">
        <f t="shared" si="7"/>
        <v>1</v>
      </c>
      <c r="H36" s="105">
        <f t="shared" si="7"/>
        <v>1</v>
      </c>
      <c r="I36" s="82">
        <f t="shared" si="8"/>
        <v>1432430.5412734994</v>
      </c>
      <c r="K36" s="106">
        <v>1419510.5523694998</v>
      </c>
      <c r="L36" s="105">
        <f t="shared" si="9"/>
        <v>1</v>
      </c>
      <c r="M36" s="105">
        <f t="shared" si="9"/>
        <v>1</v>
      </c>
      <c r="N36" s="82">
        <f t="shared" si="10"/>
        <v>1419510.5523694998</v>
      </c>
      <c r="S36" s="122"/>
    </row>
    <row r="37" spans="1:19">
      <c r="A37" s="30">
        <f t="shared" si="1"/>
        <v>23</v>
      </c>
      <c r="B37" s="122">
        <v>35202</v>
      </c>
      <c r="C37" s="29" t="s">
        <v>119</v>
      </c>
      <c r="D37" s="106">
        <v>450595.1100000001</v>
      </c>
      <c r="E37" s="82">
        <v>0</v>
      </c>
      <c r="F37" s="82">
        <f t="shared" si="2"/>
        <v>450595.1100000001</v>
      </c>
      <c r="G37" s="105">
        <f t="shared" si="7"/>
        <v>1</v>
      </c>
      <c r="H37" s="105">
        <f t="shared" si="7"/>
        <v>1</v>
      </c>
      <c r="I37" s="82">
        <f t="shared" si="8"/>
        <v>450595.1100000001</v>
      </c>
      <c r="K37" s="106">
        <v>450595.11000000028</v>
      </c>
      <c r="L37" s="105">
        <f t="shared" si="9"/>
        <v>1</v>
      </c>
      <c r="M37" s="105">
        <f t="shared" si="9"/>
        <v>1</v>
      </c>
      <c r="N37" s="82">
        <f t="shared" si="10"/>
        <v>450595.11000000028</v>
      </c>
      <c r="S37" s="122"/>
    </row>
    <row r="38" spans="1:19">
      <c r="A38" s="30">
        <f t="shared" si="1"/>
        <v>24</v>
      </c>
      <c r="B38" s="122">
        <v>35203</v>
      </c>
      <c r="C38" s="29" t="s">
        <v>120</v>
      </c>
      <c r="D38" s="106">
        <v>770288.21980800095</v>
      </c>
      <c r="E38" s="82">
        <v>0</v>
      </c>
      <c r="F38" s="82">
        <f t="shared" si="2"/>
        <v>770288.21980800095</v>
      </c>
      <c r="G38" s="105">
        <f t="shared" si="7"/>
        <v>1</v>
      </c>
      <c r="H38" s="105">
        <f t="shared" si="7"/>
        <v>1</v>
      </c>
      <c r="I38" s="82">
        <f t="shared" si="8"/>
        <v>770288.21980800095</v>
      </c>
      <c r="K38" s="106">
        <v>758593.87238400069</v>
      </c>
      <c r="L38" s="105">
        <f t="shared" si="9"/>
        <v>1</v>
      </c>
      <c r="M38" s="105">
        <f t="shared" si="9"/>
        <v>1</v>
      </c>
      <c r="N38" s="82">
        <f t="shared" si="10"/>
        <v>758593.87238400069</v>
      </c>
      <c r="S38" s="122"/>
    </row>
    <row r="39" spans="1:19">
      <c r="A39" s="30">
        <f t="shared" si="1"/>
        <v>25</v>
      </c>
      <c r="B39" s="122">
        <v>35210</v>
      </c>
      <c r="C39" s="29" t="s">
        <v>121</v>
      </c>
      <c r="D39" s="106">
        <v>168338.42476525021</v>
      </c>
      <c r="E39" s="82">
        <v>0</v>
      </c>
      <c r="F39" s="82">
        <f t="shared" si="2"/>
        <v>168338.42476525021</v>
      </c>
      <c r="G39" s="105">
        <f t="shared" si="7"/>
        <v>1</v>
      </c>
      <c r="H39" s="105">
        <f t="shared" si="7"/>
        <v>1</v>
      </c>
      <c r="I39" s="82">
        <f t="shared" si="8"/>
        <v>168338.42476525021</v>
      </c>
      <c r="K39" s="106">
        <v>168061.70312575015</v>
      </c>
      <c r="L39" s="105">
        <f t="shared" si="9"/>
        <v>1</v>
      </c>
      <c r="M39" s="105">
        <f t="shared" si="9"/>
        <v>1</v>
      </c>
      <c r="N39" s="82">
        <f t="shared" si="10"/>
        <v>168061.70312575015</v>
      </c>
      <c r="S39" s="122"/>
    </row>
    <row r="40" spans="1:19">
      <c r="A40" s="30">
        <f t="shared" si="1"/>
        <v>26</v>
      </c>
      <c r="B40" s="122">
        <v>35211</v>
      </c>
      <c r="C40" s="29" t="s">
        <v>122</v>
      </c>
      <c r="D40" s="106">
        <v>44195.919758000018</v>
      </c>
      <c r="E40" s="82">
        <v>0</v>
      </c>
      <c r="F40" s="82">
        <f t="shared" si="2"/>
        <v>44195.919758000018</v>
      </c>
      <c r="G40" s="105">
        <f t="shared" si="7"/>
        <v>1</v>
      </c>
      <c r="H40" s="105">
        <f t="shared" si="7"/>
        <v>1</v>
      </c>
      <c r="I40" s="82">
        <f t="shared" si="8"/>
        <v>44195.919758000018</v>
      </c>
      <c r="K40" s="106">
        <v>43955.616970000025</v>
      </c>
      <c r="L40" s="105">
        <f t="shared" si="9"/>
        <v>1</v>
      </c>
      <c r="M40" s="105">
        <f t="shared" si="9"/>
        <v>1</v>
      </c>
      <c r="N40" s="82">
        <f t="shared" si="10"/>
        <v>43955.616970000025</v>
      </c>
      <c r="S40" s="122"/>
    </row>
    <row r="41" spans="1:19">
      <c r="A41" s="30">
        <f t="shared" si="1"/>
        <v>27</v>
      </c>
      <c r="B41" s="122">
        <v>35301</v>
      </c>
      <c r="C41" s="4" t="s">
        <v>123</v>
      </c>
      <c r="D41" s="106">
        <v>-87598.39813524994</v>
      </c>
      <c r="E41" s="82">
        <v>0</v>
      </c>
      <c r="F41" s="82">
        <f t="shared" si="2"/>
        <v>-87598.39813524994</v>
      </c>
      <c r="G41" s="105">
        <f t="shared" si="7"/>
        <v>1</v>
      </c>
      <c r="H41" s="105">
        <f t="shared" si="7"/>
        <v>1</v>
      </c>
      <c r="I41" s="82">
        <f t="shared" si="8"/>
        <v>-87598.39813524994</v>
      </c>
      <c r="K41" s="106">
        <v>-88396.242318749981</v>
      </c>
      <c r="L41" s="105">
        <f t="shared" si="9"/>
        <v>1</v>
      </c>
      <c r="M41" s="105">
        <f t="shared" si="9"/>
        <v>1</v>
      </c>
      <c r="N41" s="82">
        <f t="shared" si="10"/>
        <v>-88396.242318749981</v>
      </c>
      <c r="S41" s="122"/>
    </row>
    <row r="42" spans="1:19">
      <c r="A42" s="30">
        <f t="shared" si="1"/>
        <v>28</v>
      </c>
      <c r="B42" s="122">
        <v>35302</v>
      </c>
      <c r="C42" s="29" t="s">
        <v>107</v>
      </c>
      <c r="D42" s="106">
        <v>190129.10430750003</v>
      </c>
      <c r="E42" s="82">
        <v>0</v>
      </c>
      <c r="F42" s="82">
        <f t="shared" si="2"/>
        <v>190129.10430750003</v>
      </c>
      <c r="G42" s="105">
        <f t="shared" si="7"/>
        <v>1</v>
      </c>
      <c r="H42" s="105">
        <f t="shared" si="7"/>
        <v>1</v>
      </c>
      <c r="I42" s="82">
        <f t="shared" si="8"/>
        <v>190129.10430750003</v>
      </c>
      <c r="K42" s="106">
        <v>189176.70331249997</v>
      </c>
      <c r="L42" s="105">
        <f t="shared" si="9"/>
        <v>1</v>
      </c>
      <c r="M42" s="105">
        <f t="shared" si="9"/>
        <v>1</v>
      </c>
      <c r="N42" s="82">
        <f t="shared" si="10"/>
        <v>189176.70331249997</v>
      </c>
      <c r="S42" s="122"/>
    </row>
    <row r="43" spans="1:19">
      <c r="A43" s="30">
        <f t="shared" si="1"/>
        <v>29</v>
      </c>
      <c r="B43" s="122">
        <v>35400</v>
      </c>
      <c r="C43" s="29" t="s">
        <v>124</v>
      </c>
      <c r="D43" s="106">
        <v>505701.9845249994</v>
      </c>
      <c r="E43" s="82">
        <v>0</v>
      </c>
      <c r="F43" s="82">
        <f t="shared" si="2"/>
        <v>505701.9845249994</v>
      </c>
      <c r="G43" s="105">
        <f t="shared" si="7"/>
        <v>1</v>
      </c>
      <c r="H43" s="105">
        <f t="shared" si="7"/>
        <v>1</v>
      </c>
      <c r="I43" s="82">
        <f t="shared" si="8"/>
        <v>505701.9845249994</v>
      </c>
      <c r="K43" s="106">
        <v>497852.69309999957</v>
      </c>
      <c r="L43" s="105">
        <f t="shared" si="9"/>
        <v>1</v>
      </c>
      <c r="M43" s="105">
        <f t="shared" si="9"/>
        <v>1</v>
      </c>
      <c r="N43" s="82">
        <f t="shared" si="10"/>
        <v>497852.69309999957</v>
      </c>
      <c r="S43" s="122"/>
    </row>
    <row r="44" spans="1:19">
      <c r="A44" s="30">
        <f t="shared" si="1"/>
        <v>30</v>
      </c>
      <c r="B44" s="122">
        <v>35500</v>
      </c>
      <c r="C44" s="29" t="s">
        <v>125</v>
      </c>
      <c r="D44" s="106">
        <v>204823.80689950022</v>
      </c>
      <c r="E44" s="82">
        <v>0</v>
      </c>
      <c r="F44" s="82">
        <f t="shared" si="2"/>
        <v>204823.80689950022</v>
      </c>
      <c r="G44" s="105">
        <f t="shared" si="7"/>
        <v>1</v>
      </c>
      <c r="H44" s="105">
        <f t="shared" si="7"/>
        <v>1</v>
      </c>
      <c r="I44" s="82">
        <f t="shared" si="8"/>
        <v>204823.80689950022</v>
      </c>
      <c r="K44" s="106">
        <v>202543.55232650012</v>
      </c>
      <c r="L44" s="105">
        <f t="shared" si="9"/>
        <v>1</v>
      </c>
      <c r="M44" s="105">
        <f t="shared" si="9"/>
        <v>1</v>
      </c>
      <c r="N44" s="82">
        <f t="shared" si="10"/>
        <v>202543.55232650012</v>
      </c>
      <c r="S44" s="122"/>
    </row>
    <row r="45" spans="1:19">
      <c r="A45" s="30">
        <f t="shared" si="1"/>
        <v>31</v>
      </c>
      <c r="B45" s="122">
        <v>35600</v>
      </c>
      <c r="C45" s="29" t="s">
        <v>126</v>
      </c>
      <c r="D45" s="106">
        <v>195902.65685374997</v>
      </c>
      <c r="E45" s="87">
        <v>0</v>
      </c>
      <c r="F45" s="87">
        <f t="shared" si="2"/>
        <v>195902.65685374997</v>
      </c>
      <c r="G45" s="105">
        <f t="shared" si="7"/>
        <v>1</v>
      </c>
      <c r="H45" s="105">
        <f t="shared" si="7"/>
        <v>1</v>
      </c>
      <c r="I45" s="87">
        <f t="shared" si="8"/>
        <v>195902.65685374997</v>
      </c>
      <c r="K45" s="106">
        <v>191797.48869874998</v>
      </c>
      <c r="L45" s="105">
        <f t="shared" si="9"/>
        <v>1</v>
      </c>
      <c r="M45" s="105">
        <f t="shared" si="9"/>
        <v>1</v>
      </c>
      <c r="N45" s="87">
        <f t="shared" si="10"/>
        <v>191797.48869874998</v>
      </c>
      <c r="S45" s="122"/>
    </row>
    <row r="46" spans="1:19">
      <c r="A46" s="30">
        <f t="shared" si="1"/>
        <v>32</v>
      </c>
      <c r="B46" s="122"/>
      <c r="C46" s="29"/>
      <c r="D46" s="132"/>
      <c r="E46" s="82"/>
      <c r="F46" s="82"/>
      <c r="G46" s="105"/>
      <c r="H46" s="105"/>
      <c r="I46" s="82"/>
      <c r="K46" s="132"/>
      <c r="N46" s="82"/>
    </row>
    <row r="47" spans="1:19">
      <c r="A47" s="30">
        <f t="shared" si="1"/>
        <v>33</v>
      </c>
      <c r="B47" s="122"/>
      <c r="C47" s="29" t="s">
        <v>242</v>
      </c>
      <c r="D47" s="79">
        <f>SUM(D29:D46)</f>
        <v>5393415.7366038505</v>
      </c>
      <c r="E47" s="79">
        <f>SUM(E29:E46)</f>
        <v>0</v>
      </c>
      <c r="F47" s="79">
        <f>SUM(F29:F46)</f>
        <v>5393415.7366038505</v>
      </c>
      <c r="G47" s="105"/>
      <c r="H47" s="105"/>
      <c r="I47" s="79">
        <f>SUM(I29:I46)</f>
        <v>5393415.7366038505</v>
      </c>
      <c r="K47" s="79">
        <f>SUM(K29:K46)</f>
        <v>5269634.7789052175</v>
      </c>
      <c r="N47" s="79">
        <f>SUM(N29:N46)</f>
        <v>5269634.7789052175</v>
      </c>
    </row>
    <row r="48" spans="1:19">
      <c r="A48" s="30">
        <f t="shared" si="1"/>
        <v>34</v>
      </c>
      <c r="B48" s="122"/>
      <c r="C48" s="29"/>
      <c r="D48" s="82"/>
      <c r="E48" s="82"/>
      <c r="F48" s="82"/>
      <c r="G48" s="105"/>
      <c r="H48" s="105"/>
      <c r="I48" s="82"/>
      <c r="K48" s="82"/>
      <c r="N48" s="82"/>
    </row>
    <row r="49" spans="1:19">
      <c r="A49" s="30">
        <f t="shared" si="1"/>
        <v>35</v>
      </c>
      <c r="B49" s="122"/>
      <c r="C49" s="75" t="s">
        <v>128</v>
      </c>
      <c r="D49" s="82"/>
      <c r="E49" s="82"/>
      <c r="F49" s="82"/>
      <c r="G49" s="105"/>
      <c r="H49" s="105"/>
      <c r="I49" s="82"/>
      <c r="K49" s="82"/>
      <c r="N49" s="82"/>
    </row>
    <row r="50" spans="1:19">
      <c r="A50" s="30">
        <f t="shared" si="1"/>
        <v>36</v>
      </c>
      <c r="B50" s="122">
        <v>36510</v>
      </c>
      <c r="C50" s="29" t="s">
        <v>111</v>
      </c>
      <c r="D50" s="106">
        <v>0</v>
      </c>
      <c r="E50" s="79">
        <v>0</v>
      </c>
      <c r="F50" s="79">
        <f t="shared" si="2"/>
        <v>0</v>
      </c>
      <c r="G50" s="105">
        <f t="shared" ref="G50:H58" si="11">$G$16</f>
        <v>1</v>
      </c>
      <c r="H50" s="105">
        <f t="shared" si="11"/>
        <v>1</v>
      </c>
      <c r="I50" s="79">
        <f t="shared" ref="I50:I58" si="12">F50*G50*H50</f>
        <v>0</v>
      </c>
      <c r="K50" s="106">
        <v>0</v>
      </c>
      <c r="L50" s="105">
        <f t="shared" ref="L50:M58" si="13">$G$16</f>
        <v>1</v>
      </c>
      <c r="M50" s="105">
        <f t="shared" si="13"/>
        <v>1</v>
      </c>
      <c r="N50" s="79">
        <f t="shared" ref="N50:N58" si="14">K50*L50*M50</f>
        <v>0</v>
      </c>
      <c r="S50" s="122"/>
    </row>
    <row r="51" spans="1:19">
      <c r="A51" s="30">
        <f t="shared" si="1"/>
        <v>37</v>
      </c>
      <c r="B51" s="122">
        <v>36520</v>
      </c>
      <c r="C51" s="29" t="s">
        <v>112</v>
      </c>
      <c r="D51" s="106">
        <v>432651.37170000013</v>
      </c>
      <c r="E51" s="82">
        <v>0</v>
      </c>
      <c r="F51" s="82">
        <f t="shared" si="2"/>
        <v>432651.37170000013</v>
      </c>
      <c r="G51" s="105">
        <f t="shared" si="11"/>
        <v>1</v>
      </c>
      <c r="H51" s="105">
        <f t="shared" si="11"/>
        <v>1</v>
      </c>
      <c r="I51" s="82">
        <f t="shared" si="12"/>
        <v>432651.37170000013</v>
      </c>
      <c r="K51" s="106">
        <v>428095.56870000006</v>
      </c>
      <c r="L51" s="105">
        <f t="shared" si="13"/>
        <v>1</v>
      </c>
      <c r="M51" s="105">
        <f t="shared" si="13"/>
        <v>1</v>
      </c>
      <c r="N51" s="82">
        <f t="shared" si="14"/>
        <v>428095.56870000006</v>
      </c>
      <c r="S51" s="122"/>
    </row>
    <row r="52" spans="1:19">
      <c r="A52" s="30">
        <f t="shared" si="1"/>
        <v>38</v>
      </c>
      <c r="B52" s="122">
        <v>36602</v>
      </c>
      <c r="C52" s="29" t="s">
        <v>129</v>
      </c>
      <c r="D52" s="106">
        <v>17141.224289999998</v>
      </c>
      <c r="E52" s="82">
        <v>0</v>
      </c>
      <c r="F52" s="82">
        <f t="shared" si="2"/>
        <v>17141.224289999998</v>
      </c>
      <c r="G52" s="105">
        <f t="shared" si="11"/>
        <v>1</v>
      </c>
      <c r="H52" s="105">
        <f t="shared" si="11"/>
        <v>1</v>
      </c>
      <c r="I52" s="82">
        <f t="shared" si="12"/>
        <v>17141.224289999998</v>
      </c>
      <c r="K52" s="106">
        <v>16837.413626000001</v>
      </c>
      <c r="L52" s="105">
        <f t="shared" si="13"/>
        <v>1</v>
      </c>
      <c r="M52" s="105">
        <f t="shared" si="13"/>
        <v>1</v>
      </c>
      <c r="N52" s="82">
        <f t="shared" si="14"/>
        <v>16837.413626000001</v>
      </c>
      <c r="S52" s="122"/>
    </row>
    <row r="53" spans="1:19">
      <c r="A53" s="30">
        <f t="shared" si="1"/>
        <v>39</v>
      </c>
      <c r="B53" s="122">
        <v>36603</v>
      </c>
      <c r="C53" s="29" t="s">
        <v>130</v>
      </c>
      <c r="D53" s="106">
        <v>53443.026967500045</v>
      </c>
      <c r="E53" s="82">
        <v>0</v>
      </c>
      <c r="F53" s="82">
        <f t="shared" si="2"/>
        <v>53443.026967500045</v>
      </c>
      <c r="G53" s="105">
        <f t="shared" si="11"/>
        <v>1</v>
      </c>
      <c r="H53" s="105">
        <f t="shared" si="11"/>
        <v>1</v>
      </c>
      <c r="I53" s="82">
        <f t="shared" si="12"/>
        <v>53443.026967500045</v>
      </c>
      <c r="K53" s="106">
        <v>53065.903969500032</v>
      </c>
      <c r="L53" s="105">
        <f t="shared" si="13"/>
        <v>1</v>
      </c>
      <c r="M53" s="105">
        <f t="shared" si="13"/>
        <v>1</v>
      </c>
      <c r="N53" s="82">
        <f t="shared" si="14"/>
        <v>53065.903969500032</v>
      </c>
      <c r="S53" s="122"/>
    </row>
    <row r="54" spans="1:19">
      <c r="A54" s="30">
        <f t="shared" si="1"/>
        <v>40</v>
      </c>
      <c r="B54" s="122">
        <v>36700</v>
      </c>
      <c r="C54" s="29" t="s">
        <v>131</v>
      </c>
      <c r="D54" s="106">
        <v>100997.53991200004</v>
      </c>
      <c r="E54" s="82">
        <v>0</v>
      </c>
      <c r="F54" s="82">
        <f t="shared" si="2"/>
        <v>100997.53991200004</v>
      </c>
      <c r="G54" s="105">
        <f t="shared" si="11"/>
        <v>1</v>
      </c>
      <c r="H54" s="105">
        <f t="shared" si="11"/>
        <v>1</v>
      </c>
      <c r="I54" s="82">
        <f t="shared" si="12"/>
        <v>100997.53991200004</v>
      </c>
      <c r="K54" s="106">
        <v>98316.496456000023</v>
      </c>
      <c r="L54" s="105">
        <f t="shared" si="13"/>
        <v>1</v>
      </c>
      <c r="M54" s="105">
        <f t="shared" si="13"/>
        <v>1</v>
      </c>
      <c r="N54" s="82">
        <f t="shared" si="14"/>
        <v>98316.496456000023</v>
      </c>
      <c r="S54" s="122"/>
    </row>
    <row r="55" spans="1:19">
      <c r="A55" s="30">
        <f t="shared" si="1"/>
        <v>41</v>
      </c>
      <c r="B55" s="122">
        <v>36701</v>
      </c>
      <c r="C55" s="29" t="s">
        <v>132</v>
      </c>
      <c r="D55" s="106">
        <v>15791012.503279416</v>
      </c>
      <c r="E55" s="82">
        <v>0</v>
      </c>
      <c r="F55" s="82">
        <f t="shared" si="2"/>
        <v>15791012.503279416</v>
      </c>
      <c r="G55" s="105">
        <f t="shared" si="11"/>
        <v>1</v>
      </c>
      <c r="H55" s="105">
        <f t="shared" si="11"/>
        <v>1</v>
      </c>
      <c r="I55" s="82">
        <f t="shared" si="12"/>
        <v>15791012.503279416</v>
      </c>
      <c r="K55" s="106">
        <v>16387960.757693825</v>
      </c>
      <c r="L55" s="105">
        <f t="shared" si="13"/>
        <v>1</v>
      </c>
      <c r="M55" s="105">
        <f t="shared" si="13"/>
        <v>1</v>
      </c>
      <c r="N55" s="82">
        <f t="shared" si="14"/>
        <v>16387960.757693825</v>
      </c>
      <c r="S55" s="122"/>
    </row>
    <row r="56" spans="1:19">
      <c r="A56" s="30">
        <f t="shared" si="1"/>
        <v>42</v>
      </c>
      <c r="B56" s="122">
        <v>36703</v>
      </c>
      <c r="C56" s="29" t="s">
        <v>133</v>
      </c>
      <c r="D56" s="106">
        <v>0</v>
      </c>
      <c r="E56" s="82">
        <v>0</v>
      </c>
      <c r="F56" s="82">
        <f t="shared" si="2"/>
        <v>0</v>
      </c>
      <c r="G56" s="105">
        <f t="shared" si="11"/>
        <v>1</v>
      </c>
      <c r="H56" s="105">
        <f t="shared" si="11"/>
        <v>1</v>
      </c>
      <c r="I56" s="82">
        <f t="shared" si="12"/>
        <v>0</v>
      </c>
      <c r="K56" s="106">
        <v>0</v>
      </c>
      <c r="L56" s="105">
        <f t="shared" si="13"/>
        <v>1</v>
      </c>
      <c r="M56" s="105">
        <f t="shared" si="13"/>
        <v>1</v>
      </c>
      <c r="N56" s="82">
        <f t="shared" si="14"/>
        <v>0</v>
      </c>
      <c r="S56" s="122"/>
    </row>
    <row r="57" spans="1:19">
      <c r="A57" s="30">
        <f t="shared" si="1"/>
        <v>43</v>
      </c>
      <c r="B57" s="122">
        <v>36900</v>
      </c>
      <c r="C57" s="29" t="s">
        <v>134</v>
      </c>
      <c r="D57" s="106">
        <v>359101.46582800004</v>
      </c>
      <c r="E57" s="82">
        <v>0</v>
      </c>
      <c r="F57" s="82">
        <f t="shared" si="2"/>
        <v>359101.46582800004</v>
      </c>
      <c r="G57" s="105">
        <f t="shared" si="11"/>
        <v>1</v>
      </c>
      <c r="H57" s="105">
        <f t="shared" si="11"/>
        <v>1</v>
      </c>
      <c r="I57" s="82">
        <f t="shared" si="12"/>
        <v>359101.46582800004</v>
      </c>
      <c r="K57" s="106">
        <v>353469.1727</v>
      </c>
      <c r="L57" s="105">
        <f t="shared" si="13"/>
        <v>1</v>
      </c>
      <c r="M57" s="105">
        <f t="shared" si="13"/>
        <v>1</v>
      </c>
      <c r="N57" s="82">
        <f t="shared" si="14"/>
        <v>353469.1727</v>
      </c>
      <c r="S57" s="122"/>
    </row>
    <row r="58" spans="1:19">
      <c r="A58" s="30">
        <f t="shared" si="1"/>
        <v>44</v>
      </c>
      <c r="B58" s="122">
        <v>36901</v>
      </c>
      <c r="C58" s="29" t="s">
        <v>134</v>
      </c>
      <c r="D58" s="106">
        <v>1791726.5133694992</v>
      </c>
      <c r="E58" s="87">
        <v>0</v>
      </c>
      <c r="F58" s="87">
        <f t="shared" si="2"/>
        <v>1791726.5133694992</v>
      </c>
      <c r="G58" s="105">
        <f t="shared" si="11"/>
        <v>1</v>
      </c>
      <c r="H58" s="105">
        <f t="shared" si="11"/>
        <v>1</v>
      </c>
      <c r="I58" s="87">
        <f t="shared" si="12"/>
        <v>1791726.5133694992</v>
      </c>
      <c r="K58" s="106">
        <v>1774250.932862499</v>
      </c>
      <c r="L58" s="105">
        <f t="shared" si="13"/>
        <v>1</v>
      </c>
      <c r="M58" s="105">
        <f t="shared" si="13"/>
        <v>1</v>
      </c>
      <c r="N58" s="87">
        <f t="shared" si="14"/>
        <v>1774250.932862499</v>
      </c>
      <c r="S58" s="122"/>
    </row>
    <row r="59" spans="1:19">
      <c r="A59" s="30">
        <f t="shared" si="1"/>
        <v>45</v>
      </c>
      <c r="B59" s="122"/>
      <c r="C59" s="29"/>
      <c r="D59" s="132"/>
      <c r="E59" s="82"/>
      <c r="F59" s="82"/>
      <c r="G59" s="105"/>
      <c r="H59" s="105"/>
      <c r="I59" s="82"/>
      <c r="K59" s="132"/>
      <c r="N59" s="82"/>
    </row>
    <row r="60" spans="1:19">
      <c r="A60" s="30">
        <f t="shared" si="1"/>
        <v>46</v>
      </c>
      <c r="B60" s="124"/>
      <c r="C60" s="29" t="s">
        <v>243</v>
      </c>
      <c r="D60" s="79">
        <f>SUM(D50:D59)</f>
        <v>18546073.645346414</v>
      </c>
      <c r="E60" s="79">
        <f>SUM(E50:E59)</f>
        <v>0</v>
      </c>
      <c r="F60" s="79">
        <f>SUM(F50:F59)</f>
        <v>18546073.645346414</v>
      </c>
      <c r="G60" s="105"/>
      <c r="H60" s="105"/>
      <c r="I60" s="79">
        <f>SUM(I50:I59)</f>
        <v>18546073.645346414</v>
      </c>
      <c r="K60" s="79">
        <f>SUM(K50:K59)</f>
        <v>19111996.246007822</v>
      </c>
      <c r="N60" s="79">
        <f>SUM(N50:N59)</f>
        <v>19111996.246007822</v>
      </c>
    </row>
    <row r="61" spans="1:19">
      <c r="A61" s="30">
        <f t="shared" si="1"/>
        <v>47</v>
      </c>
      <c r="B61" s="124"/>
      <c r="C61" s="4"/>
      <c r="D61" s="82"/>
      <c r="E61" s="82"/>
      <c r="F61" s="82"/>
      <c r="G61" s="105"/>
      <c r="H61" s="105"/>
      <c r="I61" s="82"/>
      <c r="K61" s="82"/>
      <c r="N61" s="82"/>
    </row>
    <row r="62" spans="1:19">
      <c r="A62" s="30">
        <f t="shared" si="1"/>
        <v>48</v>
      </c>
      <c r="B62" s="124"/>
      <c r="C62" s="75" t="s">
        <v>136</v>
      </c>
      <c r="D62" s="82"/>
      <c r="E62" s="82"/>
      <c r="F62" s="82"/>
      <c r="G62" s="105"/>
      <c r="H62" s="105"/>
      <c r="I62" s="82"/>
      <c r="K62" s="82"/>
      <c r="N62" s="82"/>
    </row>
    <row r="63" spans="1:19">
      <c r="A63" s="30">
        <f t="shared" si="1"/>
        <v>49</v>
      </c>
      <c r="B63" s="122">
        <v>37400</v>
      </c>
      <c r="C63" s="29" t="s">
        <v>137</v>
      </c>
      <c r="D63" s="106">
        <v>0</v>
      </c>
      <c r="E63" s="79">
        <v>0</v>
      </c>
      <c r="F63" s="79">
        <f t="shared" si="2"/>
        <v>0</v>
      </c>
      <c r="G63" s="105">
        <f t="shared" ref="G63:H84" si="15">$G$16</f>
        <v>1</v>
      </c>
      <c r="H63" s="105">
        <f t="shared" si="15"/>
        <v>1</v>
      </c>
      <c r="I63" s="79">
        <f t="shared" ref="I63:I84" si="16">F63*G63*H63</f>
        <v>0</v>
      </c>
      <c r="K63" s="106">
        <v>0</v>
      </c>
      <c r="L63" s="105">
        <f t="shared" ref="L63:M84" si="17">$G$16</f>
        <v>1</v>
      </c>
      <c r="M63" s="105">
        <f t="shared" si="17"/>
        <v>1</v>
      </c>
      <c r="N63" s="79">
        <f t="shared" ref="N63:N84" si="18">K63*L63*M63</f>
        <v>0</v>
      </c>
      <c r="S63" s="122"/>
    </row>
    <row r="64" spans="1:19">
      <c r="A64" s="30">
        <f t="shared" si="1"/>
        <v>50</v>
      </c>
      <c r="B64" s="122">
        <v>37401</v>
      </c>
      <c r="C64" s="29" t="s">
        <v>111</v>
      </c>
      <c r="D64" s="106">
        <v>0</v>
      </c>
      <c r="E64" s="82">
        <v>0</v>
      </c>
      <c r="F64" s="82">
        <f t="shared" si="2"/>
        <v>0</v>
      </c>
      <c r="G64" s="105">
        <f t="shared" si="15"/>
        <v>1</v>
      </c>
      <c r="H64" s="105">
        <f t="shared" si="15"/>
        <v>1</v>
      </c>
      <c r="I64" s="82">
        <f t="shared" si="16"/>
        <v>0</v>
      </c>
      <c r="K64" s="106">
        <v>0</v>
      </c>
      <c r="L64" s="105">
        <f t="shared" si="17"/>
        <v>1</v>
      </c>
      <c r="M64" s="105">
        <f t="shared" si="17"/>
        <v>1</v>
      </c>
      <c r="N64" s="82">
        <f t="shared" si="18"/>
        <v>0</v>
      </c>
      <c r="S64" s="122"/>
    </row>
    <row r="65" spans="1:19">
      <c r="A65" s="30">
        <f t="shared" si="1"/>
        <v>51</v>
      </c>
      <c r="B65" s="122">
        <v>37402</v>
      </c>
      <c r="C65" s="29" t="s">
        <v>138</v>
      </c>
      <c r="D65" s="106">
        <v>260968.69500991717</v>
      </c>
      <c r="E65" s="82">
        <v>0</v>
      </c>
      <c r="F65" s="82">
        <f t="shared" si="2"/>
        <v>260968.69500991717</v>
      </c>
      <c r="G65" s="105">
        <f t="shared" si="15"/>
        <v>1</v>
      </c>
      <c r="H65" s="105">
        <f t="shared" si="15"/>
        <v>1</v>
      </c>
      <c r="I65" s="82">
        <f t="shared" si="16"/>
        <v>260968.69500991717</v>
      </c>
      <c r="K65" s="106">
        <v>235363.38811508886</v>
      </c>
      <c r="L65" s="105">
        <f t="shared" si="17"/>
        <v>1</v>
      </c>
      <c r="M65" s="105">
        <f t="shared" si="17"/>
        <v>1</v>
      </c>
      <c r="N65" s="82">
        <f t="shared" si="18"/>
        <v>235363.38811508886</v>
      </c>
      <c r="S65" s="122"/>
    </row>
    <row r="66" spans="1:19">
      <c r="A66" s="30">
        <f t="shared" si="1"/>
        <v>52</v>
      </c>
      <c r="B66" s="122">
        <v>37403</v>
      </c>
      <c r="C66" s="29" t="s">
        <v>139</v>
      </c>
      <c r="D66" s="106">
        <v>0</v>
      </c>
      <c r="E66" s="82">
        <v>0</v>
      </c>
      <c r="F66" s="82">
        <f t="shared" si="2"/>
        <v>0</v>
      </c>
      <c r="G66" s="105">
        <f t="shared" si="15"/>
        <v>1</v>
      </c>
      <c r="H66" s="105">
        <f t="shared" si="15"/>
        <v>1</v>
      </c>
      <c r="I66" s="82">
        <f t="shared" si="16"/>
        <v>0</v>
      </c>
      <c r="K66" s="106">
        <v>0</v>
      </c>
      <c r="L66" s="105">
        <f t="shared" si="17"/>
        <v>1</v>
      </c>
      <c r="M66" s="105">
        <f t="shared" si="17"/>
        <v>1</v>
      </c>
      <c r="N66" s="82">
        <f t="shared" si="18"/>
        <v>0</v>
      </c>
      <c r="S66" s="122"/>
    </row>
    <row r="67" spans="1:19">
      <c r="A67" s="30">
        <f t="shared" si="1"/>
        <v>53</v>
      </c>
      <c r="B67" s="122">
        <v>37500</v>
      </c>
      <c r="C67" s="29" t="s">
        <v>129</v>
      </c>
      <c r="D67" s="106">
        <v>116703.84745899994</v>
      </c>
      <c r="E67" s="82">
        <v>0</v>
      </c>
      <c r="F67" s="82">
        <f t="shared" si="2"/>
        <v>116703.84745899994</v>
      </c>
      <c r="G67" s="105">
        <f t="shared" si="15"/>
        <v>1</v>
      </c>
      <c r="H67" s="105">
        <f t="shared" si="15"/>
        <v>1</v>
      </c>
      <c r="I67" s="82">
        <f t="shared" si="16"/>
        <v>116703.84745899994</v>
      </c>
      <c r="K67" s="106">
        <v>113695.14797599992</v>
      </c>
      <c r="L67" s="105">
        <f t="shared" si="17"/>
        <v>1</v>
      </c>
      <c r="M67" s="105">
        <f t="shared" si="17"/>
        <v>1</v>
      </c>
      <c r="N67" s="82">
        <f t="shared" si="18"/>
        <v>113695.14797599992</v>
      </c>
      <c r="S67" s="122"/>
    </row>
    <row r="68" spans="1:19">
      <c r="A68" s="30">
        <f t="shared" si="1"/>
        <v>54</v>
      </c>
      <c r="B68" s="122">
        <v>37501</v>
      </c>
      <c r="C68" s="29" t="s">
        <v>140</v>
      </c>
      <c r="D68" s="106">
        <v>72342.274635500027</v>
      </c>
      <c r="E68" s="82">
        <v>0</v>
      </c>
      <c r="F68" s="82">
        <f t="shared" si="2"/>
        <v>72342.274635500027</v>
      </c>
      <c r="G68" s="105">
        <f t="shared" si="15"/>
        <v>1</v>
      </c>
      <c r="H68" s="105">
        <f t="shared" si="15"/>
        <v>1</v>
      </c>
      <c r="I68" s="82">
        <f t="shared" si="16"/>
        <v>72342.274635500027</v>
      </c>
      <c r="K68" s="106">
        <v>71448.902372000055</v>
      </c>
      <c r="L68" s="105">
        <f t="shared" si="17"/>
        <v>1</v>
      </c>
      <c r="M68" s="105">
        <f t="shared" si="17"/>
        <v>1</v>
      </c>
      <c r="N68" s="82">
        <f t="shared" si="18"/>
        <v>71448.902372000055</v>
      </c>
      <c r="S68" s="122"/>
    </row>
    <row r="69" spans="1:19">
      <c r="A69" s="30">
        <f t="shared" si="1"/>
        <v>55</v>
      </c>
      <c r="B69" s="122">
        <v>37502</v>
      </c>
      <c r="C69" s="29" t="s">
        <v>138</v>
      </c>
      <c r="D69" s="106">
        <v>35813.420736499997</v>
      </c>
      <c r="E69" s="82">
        <v>0</v>
      </c>
      <c r="F69" s="82">
        <f t="shared" si="2"/>
        <v>35813.420736499997</v>
      </c>
      <c r="G69" s="105">
        <f t="shared" si="15"/>
        <v>1</v>
      </c>
      <c r="H69" s="105">
        <f t="shared" si="15"/>
        <v>1</v>
      </c>
      <c r="I69" s="82">
        <f t="shared" si="16"/>
        <v>35813.420736499997</v>
      </c>
      <c r="K69" s="106">
        <v>35399.356236000007</v>
      </c>
      <c r="L69" s="105">
        <f t="shared" si="17"/>
        <v>1</v>
      </c>
      <c r="M69" s="105">
        <f t="shared" si="17"/>
        <v>1</v>
      </c>
      <c r="N69" s="82">
        <f t="shared" si="18"/>
        <v>35399.356236000007</v>
      </c>
      <c r="S69" s="122"/>
    </row>
    <row r="70" spans="1:19">
      <c r="A70" s="30">
        <f t="shared" si="1"/>
        <v>56</v>
      </c>
      <c r="B70" s="122">
        <v>37503</v>
      </c>
      <c r="C70" s="29" t="s">
        <v>141</v>
      </c>
      <c r="D70" s="106">
        <v>1955.9994180000001</v>
      </c>
      <c r="E70" s="82">
        <v>0</v>
      </c>
      <c r="F70" s="82">
        <f t="shared" si="2"/>
        <v>1955.9994180000001</v>
      </c>
      <c r="G70" s="105">
        <f t="shared" si="15"/>
        <v>1</v>
      </c>
      <c r="H70" s="105">
        <f t="shared" si="15"/>
        <v>1</v>
      </c>
      <c r="I70" s="82">
        <f t="shared" si="16"/>
        <v>1955.9994180000001</v>
      </c>
      <c r="K70" s="106">
        <v>1920.1539519999994</v>
      </c>
      <c r="L70" s="105">
        <f t="shared" si="17"/>
        <v>1</v>
      </c>
      <c r="M70" s="105">
        <f t="shared" si="17"/>
        <v>1</v>
      </c>
      <c r="N70" s="82">
        <f t="shared" si="18"/>
        <v>1920.1539519999994</v>
      </c>
      <c r="S70" s="122"/>
    </row>
    <row r="71" spans="1:19">
      <c r="A71" s="30">
        <f t="shared" si="1"/>
        <v>57</v>
      </c>
      <c r="B71" s="122">
        <v>37600</v>
      </c>
      <c r="C71" s="29" t="s">
        <v>131</v>
      </c>
      <c r="D71" s="106">
        <v>13342999.826230597</v>
      </c>
      <c r="E71" s="82">
        <v>0</v>
      </c>
      <c r="F71" s="82">
        <f t="shared" si="2"/>
        <v>13342999.826230597</v>
      </c>
      <c r="G71" s="105">
        <f t="shared" si="15"/>
        <v>1</v>
      </c>
      <c r="H71" s="105">
        <f t="shared" si="15"/>
        <v>1</v>
      </c>
      <c r="I71" s="82">
        <f t="shared" si="16"/>
        <v>13342999.826230597</v>
      </c>
      <c r="K71" s="106">
        <v>13210658.113094032</v>
      </c>
      <c r="L71" s="105">
        <f t="shared" si="17"/>
        <v>1</v>
      </c>
      <c r="M71" s="105">
        <f t="shared" si="17"/>
        <v>1</v>
      </c>
      <c r="N71" s="82">
        <f t="shared" si="18"/>
        <v>13210658.113094032</v>
      </c>
      <c r="S71" s="122"/>
    </row>
    <row r="72" spans="1:19">
      <c r="A72" s="30">
        <f t="shared" si="1"/>
        <v>58</v>
      </c>
      <c r="B72" s="122">
        <v>37601</v>
      </c>
      <c r="C72" s="29" t="s">
        <v>132</v>
      </c>
      <c r="D72" s="106">
        <v>35444734.47147797</v>
      </c>
      <c r="E72" s="82">
        <v>0</v>
      </c>
      <c r="F72" s="82">
        <f t="shared" si="2"/>
        <v>35444734.47147797</v>
      </c>
      <c r="G72" s="105">
        <f t="shared" si="15"/>
        <v>1</v>
      </c>
      <c r="H72" s="105">
        <f t="shared" si="15"/>
        <v>1</v>
      </c>
      <c r="I72" s="82">
        <f t="shared" si="16"/>
        <v>35444734.47147797</v>
      </c>
      <c r="K72" s="106">
        <v>33671111.596427456</v>
      </c>
      <c r="L72" s="105">
        <f t="shared" si="17"/>
        <v>1</v>
      </c>
      <c r="M72" s="105">
        <f t="shared" si="17"/>
        <v>1</v>
      </c>
      <c r="N72" s="82">
        <f t="shared" si="18"/>
        <v>33671111.596427456</v>
      </c>
      <c r="S72" s="122"/>
    </row>
    <row r="73" spans="1:19">
      <c r="A73" s="30">
        <f t="shared" si="1"/>
        <v>59</v>
      </c>
      <c r="B73" s="122">
        <v>37602</v>
      </c>
      <c r="C73" s="29" t="s">
        <v>142</v>
      </c>
      <c r="D73" s="106">
        <v>20622436.839361835</v>
      </c>
      <c r="E73" s="82">
        <v>0</v>
      </c>
      <c r="F73" s="82">
        <f t="shared" si="2"/>
        <v>20622436.839361835</v>
      </c>
      <c r="G73" s="105">
        <f t="shared" si="15"/>
        <v>1</v>
      </c>
      <c r="H73" s="105">
        <f t="shared" si="15"/>
        <v>1</v>
      </c>
      <c r="I73" s="82">
        <f t="shared" si="16"/>
        <v>20622436.839361835</v>
      </c>
      <c r="K73" s="106">
        <v>19028671.146681938</v>
      </c>
      <c r="L73" s="105">
        <f t="shared" si="17"/>
        <v>1</v>
      </c>
      <c r="M73" s="105">
        <f t="shared" si="17"/>
        <v>1</v>
      </c>
      <c r="N73" s="82">
        <f t="shared" si="18"/>
        <v>19028671.146681938</v>
      </c>
      <c r="S73" s="122"/>
    </row>
    <row r="74" spans="1:19">
      <c r="A74" s="30">
        <f t="shared" si="1"/>
        <v>60</v>
      </c>
      <c r="B74" s="122">
        <v>37603</v>
      </c>
      <c r="C74" s="29" t="s">
        <v>133</v>
      </c>
      <c r="D74" s="106">
        <v>0</v>
      </c>
      <c r="E74" s="82">
        <v>0</v>
      </c>
      <c r="F74" s="82">
        <f t="shared" si="2"/>
        <v>0</v>
      </c>
      <c r="G74" s="105">
        <f t="shared" si="15"/>
        <v>1</v>
      </c>
      <c r="H74" s="105">
        <f t="shared" si="15"/>
        <v>1</v>
      </c>
      <c r="I74" s="82">
        <f t="shared" si="16"/>
        <v>0</v>
      </c>
      <c r="K74" s="106">
        <v>0</v>
      </c>
      <c r="L74" s="105">
        <f t="shared" si="17"/>
        <v>1</v>
      </c>
      <c r="M74" s="105">
        <f t="shared" si="17"/>
        <v>1</v>
      </c>
      <c r="N74" s="82">
        <f t="shared" si="18"/>
        <v>0</v>
      </c>
      <c r="S74" s="122"/>
    </row>
    <row r="75" spans="1:19">
      <c r="A75" s="30">
        <f t="shared" si="1"/>
        <v>61</v>
      </c>
      <c r="B75" s="122">
        <v>37604</v>
      </c>
      <c r="C75" s="29" t="s">
        <v>143</v>
      </c>
      <c r="D75" s="106">
        <v>0</v>
      </c>
      <c r="E75" s="82">
        <v>0</v>
      </c>
      <c r="F75" s="82">
        <f t="shared" si="2"/>
        <v>0</v>
      </c>
      <c r="G75" s="105">
        <f t="shared" si="15"/>
        <v>1</v>
      </c>
      <c r="H75" s="105">
        <f t="shared" si="15"/>
        <v>1</v>
      </c>
      <c r="I75" s="82">
        <f t="shared" si="16"/>
        <v>0</v>
      </c>
      <c r="K75" s="106">
        <v>0</v>
      </c>
      <c r="L75" s="105">
        <f t="shared" si="17"/>
        <v>1</v>
      </c>
      <c r="M75" s="105">
        <f t="shared" si="17"/>
        <v>1</v>
      </c>
      <c r="N75" s="82">
        <f t="shared" si="18"/>
        <v>0</v>
      </c>
      <c r="S75" s="122"/>
    </row>
    <row r="76" spans="1:19">
      <c r="A76" s="30">
        <f t="shared" si="1"/>
        <v>62</v>
      </c>
      <c r="B76" s="122">
        <v>37800</v>
      </c>
      <c r="C76" s="29" t="s">
        <v>144</v>
      </c>
      <c r="D76" s="106">
        <v>3376893.4904548689</v>
      </c>
      <c r="E76" s="82">
        <v>0</v>
      </c>
      <c r="F76" s="82">
        <f t="shared" si="2"/>
        <v>3376893.4904548689</v>
      </c>
      <c r="G76" s="105">
        <f t="shared" si="15"/>
        <v>1</v>
      </c>
      <c r="H76" s="105">
        <f t="shared" si="15"/>
        <v>1</v>
      </c>
      <c r="I76" s="82">
        <f t="shared" si="16"/>
        <v>3376893.4904548689</v>
      </c>
      <c r="K76" s="106">
        <v>2894798.8048856384</v>
      </c>
      <c r="L76" s="105">
        <f t="shared" si="17"/>
        <v>1</v>
      </c>
      <c r="M76" s="105">
        <f t="shared" si="17"/>
        <v>1</v>
      </c>
      <c r="N76" s="82">
        <f t="shared" si="18"/>
        <v>2894798.8048856384</v>
      </c>
      <c r="S76" s="122"/>
    </row>
    <row r="77" spans="1:19">
      <c r="A77" s="30">
        <f t="shared" si="1"/>
        <v>63</v>
      </c>
      <c r="B77" s="122">
        <v>37900</v>
      </c>
      <c r="C77" s="29" t="s">
        <v>145</v>
      </c>
      <c r="D77" s="106">
        <v>1036623.4201069215</v>
      </c>
      <c r="E77" s="82">
        <v>0</v>
      </c>
      <c r="F77" s="82">
        <f t="shared" si="2"/>
        <v>1036623.4201069215</v>
      </c>
      <c r="G77" s="105">
        <f t="shared" si="15"/>
        <v>1</v>
      </c>
      <c r="H77" s="105">
        <f t="shared" si="15"/>
        <v>1</v>
      </c>
      <c r="I77" s="82">
        <f t="shared" si="16"/>
        <v>1036623.4201069215</v>
      </c>
      <c r="K77" s="106">
        <v>984408.909178845</v>
      </c>
      <c r="L77" s="105">
        <f t="shared" si="17"/>
        <v>1</v>
      </c>
      <c r="M77" s="105">
        <f t="shared" si="17"/>
        <v>1</v>
      </c>
      <c r="N77" s="82">
        <f t="shared" si="18"/>
        <v>984408.909178845</v>
      </c>
      <c r="S77" s="122"/>
    </row>
    <row r="78" spans="1:19">
      <c r="A78" s="30">
        <f t="shared" si="1"/>
        <v>64</v>
      </c>
      <c r="B78" s="122">
        <v>37905</v>
      </c>
      <c r="C78" s="29" t="s">
        <v>146</v>
      </c>
      <c r="D78" s="106">
        <v>1061490.4423650003</v>
      </c>
      <c r="E78" s="82">
        <v>0</v>
      </c>
      <c r="F78" s="82">
        <f t="shared" si="2"/>
        <v>1061490.4423650003</v>
      </c>
      <c r="G78" s="105">
        <f t="shared" si="15"/>
        <v>1</v>
      </c>
      <c r="H78" s="105">
        <f t="shared" si="15"/>
        <v>1</v>
      </c>
      <c r="I78" s="82">
        <f t="shared" si="16"/>
        <v>1061490.4423650003</v>
      </c>
      <c r="K78" s="106">
        <v>1038110.9840240001</v>
      </c>
      <c r="L78" s="105">
        <f t="shared" si="17"/>
        <v>1</v>
      </c>
      <c r="M78" s="105">
        <f t="shared" si="17"/>
        <v>1</v>
      </c>
      <c r="N78" s="82">
        <f t="shared" si="18"/>
        <v>1038110.9840240001</v>
      </c>
      <c r="S78" s="122"/>
    </row>
    <row r="79" spans="1:19">
      <c r="A79" s="30">
        <f t="shared" si="1"/>
        <v>65</v>
      </c>
      <c r="B79" s="122">
        <v>38000</v>
      </c>
      <c r="C79" s="29" t="s">
        <v>147</v>
      </c>
      <c r="D79" s="106">
        <v>28726409.964131471</v>
      </c>
      <c r="E79" s="82">
        <v>0</v>
      </c>
      <c r="F79" s="82">
        <f t="shared" si="2"/>
        <v>28726409.964131471</v>
      </c>
      <c r="G79" s="105">
        <f t="shared" si="15"/>
        <v>1</v>
      </c>
      <c r="H79" s="105">
        <f t="shared" si="15"/>
        <v>1</v>
      </c>
      <c r="I79" s="82">
        <f t="shared" si="16"/>
        <v>28726409.964131471</v>
      </c>
      <c r="K79" s="106">
        <v>30562138.525764562</v>
      </c>
      <c r="L79" s="105">
        <f t="shared" si="17"/>
        <v>1</v>
      </c>
      <c r="M79" s="105">
        <f t="shared" si="17"/>
        <v>1</v>
      </c>
      <c r="N79" s="82">
        <f t="shared" si="18"/>
        <v>30562138.525764562</v>
      </c>
      <c r="S79" s="122"/>
    </row>
    <row r="80" spans="1:19">
      <c r="A80" s="30">
        <f t="shared" si="1"/>
        <v>66</v>
      </c>
      <c r="B80" s="122">
        <v>38100</v>
      </c>
      <c r="C80" s="29" t="s">
        <v>148</v>
      </c>
      <c r="D80" s="106">
        <v>22606421.99712925</v>
      </c>
      <c r="E80" s="82">
        <v>0</v>
      </c>
      <c r="F80" s="82">
        <f t="shared" si="2"/>
        <v>22606421.99712925</v>
      </c>
      <c r="G80" s="105">
        <f t="shared" si="15"/>
        <v>1</v>
      </c>
      <c r="H80" s="105">
        <f t="shared" si="15"/>
        <v>1</v>
      </c>
      <c r="I80" s="82">
        <f t="shared" si="16"/>
        <v>22606421.99712925</v>
      </c>
      <c r="K80" s="106">
        <v>21386354.010763943</v>
      </c>
      <c r="L80" s="105">
        <f t="shared" si="17"/>
        <v>1</v>
      </c>
      <c r="M80" s="105">
        <f t="shared" si="17"/>
        <v>1</v>
      </c>
      <c r="N80" s="82">
        <f t="shared" si="18"/>
        <v>21386354.010763943</v>
      </c>
      <c r="S80" s="122"/>
    </row>
    <row r="81" spans="1:19">
      <c r="A81" s="30">
        <f t="shared" ref="A81:A114" si="19">A80+1</f>
        <v>67</v>
      </c>
      <c r="B81" s="122">
        <v>38200</v>
      </c>
      <c r="C81" s="29" t="s">
        <v>149</v>
      </c>
      <c r="D81" s="106">
        <v>27709400.944249243</v>
      </c>
      <c r="E81" s="82">
        <v>0</v>
      </c>
      <c r="F81" s="82">
        <f t="shared" ref="F81:F113" si="20">D81-E81</f>
        <v>27709400.944249243</v>
      </c>
      <c r="G81" s="105">
        <f t="shared" si="15"/>
        <v>1</v>
      </c>
      <c r="H81" s="105">
        <f t="shared" si="15"/>
        <v>1</v>
      </c>
      <c r="I81" s="82">
        <f t="shared" si="16"/>
        <v>27709400.944249243</v>
      </c>
      <c r="K81" s="106">
        <v>26987899.228218969</v>
      </c>
      <c r="L81" s="105">
        <f t="shared" si="17"/>
        <v>1</v>
      </c>
      <c r="M81" s="105">
        <f t="shared" si="17"/>
        <v>1</v>
      </c>
      <c r="N81" s="82">
        <f t="shared" si="18"/>
        <v>26987899.228218969</v>
      </c>
      <c r="S81" s="122"/>
    </row>
    <row r="82" spans="1:19">
      <c r="A82" s="30">
        <f t="shared" si="19"/>
        <v>68</v>
      </c>
      <c r="B82" s="122">
        <v>38300</v>
      </c>
      <c r="C82" s="29" t="s">
        <v>150</v>
      </c>
      <c r="D82" s="106">
        <v>4582201.6143310769</v>
      </c>
      <c r="E82" s="82">
        <v>0</v>
      </c>
      <c r="F82" s="82">
        <f t="shared" si="20"/>
        <v>4582201.6143310769</v>
      </c>
      <c r="G82" s="105">
        <f t="shared" si="15"/>
        <v>1</v>
      </c>
      <c r="H82" s="105">
        <f t="shared" si="15"/>
        <v>1</v>
      </c>
      <c r="I82" s="82">
        <f t="shared" si="16"/>
        <v>4582201.6143310769</v>
      </c>
      <c r="K82" s="106">
        <v>4321264.836593736</v>
      </c>
      <c r="L82" s="105">
        <f t="shared" si="17"/>
        <v>1</v>
      </c>
      <c r="M82" s="105">
        <f t="shared" si="17"/>
        <v>1</v>
      </c>
      <c r="N82" s="82">
        <f t="shared" si="18"/>
        <v>4321264.836593736</v>
      </c>
      <c r="S82" s="122"/>
    </row>
    <row r="83" spans="1:19">
      <c r="A83" s="30">
        <f t="shared" si="19"/>
        <v>69</v>
      </c>
      <c r="B83" s="122">
        <v>38400</v>
      </c>
      <c r="C83" s="29" t="s">
        <v>151</v>
      </c>
      <c r="D83" s="106">
        <v>98890.564136935558</v>
      </c>
      <c r="E83" s="82">
        <v>0</v>
      </c>
      <c r="F83" s="82">
        <f t="shared" si="20"/>
        <v>98890.564136935558</v>
      </c>
      <c r="G83" s="105">
        <f t="shared" si="15"/>
        <v>1</v>
      </c>
      <c r="H83" s="105">
        <f t="shared" si="15"/>
        <v>1</v>
      </c>
      <c r="I83" s="82">
        <f t="shared" si="16"/>
        <v>98890.564136935558</v>
      </c>
      <c r="K83" s="106">
        <v>94403.319453106975</v>
      </c>
      <c r="L83" s="105">
        <f t="shared" si="17"/>
        <v>1</v>
      </c>
      <c r="M83" s="105">
        <f t="shared" si="17"/>
        <v>1</v>
      </c>
      <c r="N83" s="82">
        <f t="shared" si="18"/>
        <v>94403.319453106975</v>
      </c>
      <c r="S83" s="122"/>
    </row>
    <row r="84" spans="1:19">
      <c r="A84" s="30">
        <f t="shared" si="19"/>
        <v>70</v>
      </c>
      <c r="B84" s="122">
        <v>38500</v>
      </c>
      <c r="C84" s="29" t="s">
        <v>152</v>
      </c>
      <c r="D84" s="106">
        <v>3014910.0417680154</v>
      </c>
      <c r="E84" s="82">
        <v>0</v>
      </c>
      <c r="F84" s="82">
        <f t="shared" si="20"/>
        <v>3014910.0417680154</v>
      </c>
      <c r="G84" s="105">
        <f t="shared" si="15"/>
        <v>1</v>
      </c>
      <c r="H84" s="105">
        <f t="shared" si="15"/>
        <v>1</v>
      </c>
      <c r="I84" s="82">
        <f t="shared" si="16"/>
        <v>3014910.0417680154</v>
      </c>
      <c r="K84" s="106">
        <v>2958740.7152310316</v>
      </c>
      <c r="L84" s="105">
        <f t="shared" si="17"/>
        <v>1</v>
      </c>
      <c r="M84" s="105">
        <f t="shared" si="17"/>
        <v>1</v>
      </c>
      <c r="N84" s="82">
        <f t="shared" si="18"/>
        <v>2958740.7152310316</v>
      </c>
      <c r="S84" s="122"/>
    </row>
    <row r="85" spans="1:19">
      <c r="A85" s="30">
        <f t="shared" si="19"/>
        <v>71</v>
      </c>
      <c r="B85" s="122"/>
      <c r="C85" s="29"/>
      <c r="D85" s="132"/>
      <c r="E85" s="132"/>
      <c r="F85" s="132"/>
      <c r="G85" s="105"/>
      <c r="H85" s="105"/>
      <c r="I85" s="132"/>
      <c r="K85" s="132"/>
      <c r="N85" s="132"/>
    </row>
    <row r="86" spans="1:19">
      <c r="A86" s="30">
        <f t="shared" si="19"/>
        <v>72</v>
      </c>
      <c r="B86" s="122"/>
      <c r="C86" s="29" t="s">
        <v>244</v>
      </c>
      <c r="D86" s="79">
        <f>SUM(D63:D85)</f>
        <v>162111197.85300207</v>
      </c>
      <c r="E86" s="79">
        <f>SUM(E63:E85)</f>
        <v>0</v>
      </c>
      <c r="F86" s="79">
        <f>SUM(F63:F85)</f>
        <v>162111197.85300207</v>
      </c>
      <c r="G86" s="105"/>
      <c r="H86" s="105"/>
      <c r="I86" s="79">
        <f>SUM(I63:I85)</f>
        <v>162111197.85300207</v>
      </c>
      <c r="K86" s="79">
        <f>SUM(K63:K85)</f>
        <v>157596387.13896838</v>
      </c>
      <c r="N86" s="79">
        <f>SUM(N63:N85)</f>
        <v>157596387.13896838</v>
      </c>
    </row>
    <row r="87" spans="1:19">
      <c r="A87" s="30">
        <f t="shared" si="19"/>
        <v>73</v>
      </c>
      <c r="B87" s="122"/>
      <c r="C87" s="29"/>
      <c r="D87" s="82"/>
      <c r="E87" s="82"/>
      <c r="F87" s="82"/>
      <c r="G87" s="105"/>
      <c r="H87" s="105"/>
      <c r="I87" s="82"/>
      <c r="K87" s="82"/>
      <c r="N87" s="82"/>
    </row>
    <row r="88" spans="1:19">
      <c r="A88" s="30">
        <f t="shared" si="19"/>
        <v>74</v>
      </c>
      <c r="B88" s="124"/>
      <c r="C88" s="75" t="s">
        <v>182</v>
      </c>
      <c r="D88" s="82"/>
      <c r="E88" s="82"/>
      <c r="F88" s="82"/>
      <c r="G88" s="105"/>
      <c r="H88" s="105"/>
      <c r="I88" s="82"/>
      <c r="K88" s="82"/>
      <c r="N88" s="82"/>
    </row>
    <row r="89" spans="1:19">
      <c r="A89" s="30">
        <f t="shared" si="19"/>
        <v>75</v>
      </c>
      <c r="B89" s="122">
        <v>38900</v>
      </c>
      <c r="C89" s="29" t="s">
        <v>245</v>
      </c>
      <c r="D89" s="106">
        <v>0</v>
      </c>
      <c r="E89" s="79">
        <v>0</v>
      </c>
      <c r="F89" s="79">
        <f t="shared" si="20"/>
        <v>0</v>
      </c>
      <c r="G89" s="105">
        <f t="shared" ref="G89:H107" si="21">$G$16</f>
        <v>1</v>
      </c>
      <c r="H89" s="105">
        <f t="shared" si="21"/>
        <v>1</v>
      </c>
      <c r="I89" s="79">
        <f t="shared" ref="I89:I113" si="22">F89*G89*H89</f>
        <v>0</v>
      </c>
      <c r="K89" s="106">
        <v>0</v>
      </c>
      <c r="L89" s="105">
        <f t="shared" ref="L89:M107" si="23">$G$16</f>
        <v>1</v>
      </c>
      <c r="M89" s="105">
        <f t="shared" si="23"/>
        <v>1</v>
      </c>
      <c r="N89" s="79">
        <f t="shared" ref="N89:N113" si="24">K89*L89*M89</f>
        <v>0</v>
      </c>
      <c r="S89" s="122"/>
    </row>
    <row r="90" spans="1:19">
      <c r="A90" s="30">
        <f t="shared" si="19"/>
        <v>76</v>
      </c>
      <c r="B90" s="122">
        <v>39000</v>
      </c>
      <c r="C90" s="29" t="s">
        <v>246</v>
      </c>
      <c r="D90" s="106">
        <v>1376546.3142550336</v>
      </c>
      <c r="E90" s="82">
        <v>0</v>
      </c>
      <c r="F90" s="82">
        <f t="shared" si="20"/>
        <v>1376546.3142550336</v>
      </c>
      <c r="G90" s="105">
        <f t="shared" si="21"/>
        <v>1</v>
      </c>
      <c r="H90" s="105">
        <f t="shared" si="21"/>
        <v>1</v>
      </c>
      <c r="I90" s="82">
        <f t="shared" si="22"/>
        <v>1376546.3142550336</v>
      </c>
      <c r="K90" s="106">
        <v>1253482.0488933777</v>
      </c>
      <c r="L90" s="105">
        <f t="shared" si="23"/>
        <v>1</v>
      </c>
      <c r="M90" s="105">
        <f t="shared" si="23"/>
        <v>1</v>
      </c>
      <c r="N90" s="82">
        <f t="shared" si="24"/>
        <v>1253482.0488933777</v>
      </c>
      <c r="S90" s="122"/>
    </row>
    <row r="91" spans="1:19">
      <c r="A91" s="30">
        <f t="shared" si="19"/>
        <v>77</v>
      </c>
      <c r="B91" s="122">
        <v>39002</v>
      </c>
      <c r="C91" s="29" t="s">
        <v>247</v>
      </c>
      <c r="D91" s="106">
        <v>110369.88693999989</v>
      </c>
      <c r="E91" s="82">
        <v>0</v>
      </c>
      <c r="F91" s="82">
        <f t="shared" si="20"/>
        <v>110369.88693999989</v>
      </c>
      <c r="G91" s="105">
        <f t="shared" si="21"/>
        <v>1</v>
      </c>
      <c r="H91" s="105">
        <f t="shared" si="21"/>
        <v>1</v>
      </c>
      <c r="I91" s="82">
        <f t="shared" si="22"/>
        <v>110369.88693999989</v>
      </c>
      <c r="K91" s="106">
        <v>107582.7378549999</v>
      </c>
      <c r="L91" s="105">
        <f t="shared" si="23"/>
        <v>1</v>
      </c>
      <c r="M91" s="105">
        <f t="shared" si="23"/>
        <v>1</v>
      </c>
      <c r="N91" s="82">
        <f t="shared" si="24"/>
        <v>107582.7378549999</v>
      </c>
      <c r="S91" s="122"/>
    </row>
    <row r="92" spans="1:19">
      <c r="A92" s="30">
        <f t="shared" si="19"/>
        <v>78</v>
      </c>
      <c r="B92" s="122">
        <v>39003</v>
      </c>
      <c r="C92" s="29" t="s">
        <v>248</v>
      </c>
      <c r="D92" s="106">
        <v>304148.03047200019</v>
      </c>
      <c r="E92" s="82">
        <v>0</v>
      </c>
      <c r="F92" s="82">
        <f t="shared" si="20"/>
        <v>304148.03047200019</v>
      </c>
      <c r="G92" s="105">
        <f t="shared" si="21"/>
        <v>1</v>
      </c>
      <c r="H92" s="105">
        <f t="shared" si="21"/>
        <v>1</v>
      </c>
      <c r="I92" s="82">
        <f t="shared" si="22"/>
        <v>304148.03047200019</v>
      </c>
      <c r="K92" s="106">
        <v>292729.92367400019</v>
      </c>
      <c r="L92" s="105">
        <f t="shared" si="23"/>
        <v>1</v>
      </c>
      <c r="M92" s="105">
        <f t="shared" si="23"/>
        <v>1</v>
      </c>
      <c r="N92" s="82">
        <f t="shared" si="24"/>
        <v>292729.92367400019</v>
      </c>
      <c r="S92" s="122"/>
    </row>
    <row r="93" spans="1:19">
      <c r="A93" s="30">
        <f t="shared" si="19"/>
        <v>79</v>
      </c>
      <c r="B93" s="122">
        <v>39004</v>
      </c>
      <c r="C93" s="29" t="s">
        <v>249</v>
      </c>
      <c r="D93" s="106">
        <v>5414.7210040000064</v>
      </c>
      <c r="E93" s="82">
        <v>0</v>
      </c>
      <c r="F93" s="82">
        <f t="shared" si="20"/>
        <v>5414.7210040000064</v>
      </c>
      <c r="G93" s="105">
        <f t="shared" si="21"/>
        <v>1</v>
      </c>
      <c r="H93" s="105">
        <f t="shared" si="21"/>
        <v>1</v>
      </c>
      <c r="I93" s="82">
        <f t="shared" si="22"/>
        <v>5414.7210040000064</v>
      </c>
      <c r="K93" s="106">
        <v>5049.3973360000055</v>
      </c>
      <c r="L93" s="105">
        <f t="shared" si="23"/>
        <v>1</v>
      </c>
      <c r="M93" s="105">
        <f t="shared" si="23"/>
        <v>1</v>
      </c>
      <c r="N93" s="82">
        <f t="shared" si="24"/>
        <v>5049.3973360000055</v>
      </c>
      <c r="S93" s="122"/>
    </row>
    <row r="94" spans="1:19">
      <c r="A94" s="30">
        <f t="shared" si="19"/>
        <v>80</v>
      </c>
      <c r="B94" s="122">
        <v>39009</v>
      </c>
      <c r="C94" s="29" t="s">
        <v>250</v>
      </c>
      <c r="D94" s="106">
        <v>1248109.8085129997</v>
      </c>
      <c r="E94" s="82">
        <v>0</v>
      </c>
      <c r="F94" s="82">
        <f t="shared" si="20"/>
        <v>1248109.8085129997</v>
      </c>
      <c r="G94" s="105">
        <f t="shared" si="21"/>
        <v>1</v>
      </c>
      <c r="H94" s="105">
        <f t="shared" si="21"/>
        <v>1</v>
      </c>
      <c r="I94" s="82">
        <f t="shared" si="22"/>
        <v>1248109.8085129997</v>
      </c>
      <c r="K94" s="106">
        <v>1248109.8085130001</v>
      </c>
      <c r="L94" s="105">
        <f t="shared" si="23"/>
        <v>1</v>
      </c>
      <c r="M94" s="105">
        <f t="shared" si="23"/>
        <v>1</v>
      </c>
      <c r="N94" s="82">
        <f t="shared" si="24"/>
        <v>1248109.8085130001</v>
      </c>
      <c r="S94" s="122"/>
    </row>
    <row r="95" spans="1:19">
      <c r="A95" s="30">
        <f t="shared" si="19"/>
        <v>81</v>
      </c>
      <c r="B95" s="122">
        <v>39100</v>
      </c>
      <c r="C95" s="29" t="s">
        <v>251</v>
      </c>
      <c r="D95" s="106">
        <v>1191625.2154903326</v>
      </c>
      <c r="E95" s="82">
        <v>0</v>
      </c>
      <c r="F95" s="82">
        <f t="shared" si="20"/>
        <v>1191625.2154903326</v>
      </c>
      <c r="G95" s="105">
        <f t="shared" si="21"/>
        <v>1</v>
      </c>
      <c r="H95" s="105">
        <f t="shared" si="21"/>
        <v>1</v>
      </c>
      <c r="I95" s="82">
        <f t="shared" si="22"/>
        <v>1191625.2154903326</v>
      </c>
      <c r="K95" s="106">
        <v>1144609.4214875565</v>
      </c>
      <c r="L95" s="105">
        <f t="shared" si="23"/>
        <v>1</v>
      </c>
      <c r="M95" s="105">
        <f t="shared" si="23"/>
        <v>1</v>
      </c>
      <c r="N95" s="82">
        <f t="shared" si="24"/>
        <v>1144609.4214875565</v>
      </c>
      <c r="S95" s="122"/>
    </row>
    <row r="96" spans="1:19">
      <c r="A96" s="30">
        <f t="shared" si="19"/>
        <v>82</v>
      </c>
      <c r="B96" s="122">
        <v>39103</v>
      </c>
      <c r="C96" s="29" t="s">
        <v>159</v>
      </c>
      <c r="D96" s="106">
        <v>0</v>
      </c>
      <c r="E96" s="82">
        <v>0</v>
      </c>
      <c r="F96" s="82">
        <f t="shared" si="20"/>
        <v>0</v>
      </c>
      <c r="G96" s="105">
        <f t="shared" si="21"/>
        <v>1</v>
      </c>
      <c r="H96" s="105">
        <f t="shared" si="21"/>
        <v>1</v>
      </c>
      <c r="I96" s="82">
        <f t="shared" si="22"/>
        <v>0</v>
      </c>
      <c r="K96" s="106">
        <v>0</v>
      </c>
      <c r="L96" s="105">
        <f t="shared" si="23"/>
        <v>1</v>
      </c>
      <c r="M96" s="105">
        <f t="shared" si="23"/>
        <v>1</v>
      </c>
      <c r="N96" s="82">
        <f t="shared" si="24"/>
        <v>0</v>
      </c>
      <c r="S96" s="122"/>
    </row>
    <row r="97" spans="1:19">
      <c r="A97" s="30">
        <f t="shared" si="19"/>
        <v>83</v>
      </c>
      <c r="B97" s="122">
        <v>39200</v>
      </c>
      <c r="C97" s="29" t="s">
        <v>252</v>
      </c>
      <c r="D97" s="106">
        <v>119478.09784499997</v>
      </c>
      <c r="E97" s="82">
        <v>0</v>
      </c>
      <c r="F97" s="82">
        <f t="shared" si="20"/>
        <v>119478.09784499997</v>
      </c>
      <c r="G97" s="105">
        <f t="shared" si="21"/>
        <v>1</v>
      </c>
      <c r="H97" s="105">
        <f t="shared" si="21"/>
        <v>1</v>
      </c>
      <c r="I97" s="82">
        <f t="shared" si="22"/>
        <v>119478.09784499997</v>
      </c>
      <c r="K97" s="106">
        <v>113787.68516999995</v>
      </c>
      <c r="L97" s="105">
        <f t="shared" si="23"/>
        <v>1</v>
      </c>
      <c r="M97" s="105">
        <f t="shared" si="23"/>
        <v>1</v>
      </c>
      <c r="N97" s="82">
        <f t="shared" si="24"/>
        <v>113787.68516999995</v>
      </c>
      <c r="S97" s="122"/>
    </row>
    <row r="98" spans="1:19">
      <c r="A98" s="30">
        <f t="shared" si="19"/>
        <v>84</v>
      </c>
      <c r="B98" s="122">
        <v>39202</v>
      </c>
      <c r="C98" s="29" t="s">
        <v>253</v>
      </c>
      <c r="D98" s="106">
        <v>-2529.39</v>
      </c>
      <c r="E98" s="82">
        <v>0</v>
      </c>
      <c r="F98" s="82">
        <f t="shared" si="20"/>
        <v>-2529.39</v>
      </c>
      <c r="G98" s="105">
        <f t="shared" si="21"/>
        <v>1</v>
      </c>
      <c r="H98" s="105">
        <f t="shared" si="21"/>
        <v>1</v>
      </c>
      <c r="I98" s="82">
        <f t="shared" si="22"/>
        <v>-2529.39</v>
      </c>
      <c r="K98" s="106">
        <v>-2529.39</v>
      </c>
      <c r="L98" s="105">
        <f t="shared" si="23"/>
        <v>1</v>
      </c>
      <c r="M98" s="105">
        <f t="shared" si="23"/>
        <v>1</v>
      </c>
      <c r="N98" s="82">
        <f t="shared" si="24"/>
        <v>-2529.39</v>
      </c>
      <c r="S98" s="122"/>
    </row>
    <row r="99" spans="1:19">
      <c r="A99" s="30">
        <f t="shared" si="19"/>
        <v>85</v>
      </c>
      <c r="B99" s="122">
        <v>39400</v>
      </c>
      <c r="C99" s="29" t="s">
        <v>254</v>
      </c>
      <c r="D99" s="106">
        <v>1424932.474489077</v>
      </c>
      <c r="E99" s="82">
        <v>0</v>
      </c>
      <c r="F99" s="82">
        <f t="shared" si="20"/>
        <v>1424932.474489077</v>
      </c>
      <c r="G99" s="105">
        <f t="shared" si="21"/>
        <v>1</v>
      </c>
      <c r="H99" s="105">
        <f t="shared" si="21"/>
        <v>1</v>
      </c>
      <c r="I99" s="82">
        <f t="shared" si="22"/>
        <v>1424932.474489077</v>
      </c>
      <c r="K99" s="106">
        <v>1300851.4776690158</v>
      </c>
      <c r="L99" s="105">
        <f t="shared" si="23"/>
        <v>1</v>
      </c>
      <c r="M99" s="105">
        <f t="shared" si="23"/>
        <v>1</v>
      </c>
      <c r="N99" s="82">
        <f t="shared" si="24"/>
        <v>1300851.4776690158</v>
      </c>
      <c r="S99" s="122"/>
    </row>
    <row r="100" spans="1:19">
      <c r="A100" s="30">
        <f t="shared" si="19"/>
        <v>86</v>
      </c>
      <c r="B100" s="122">
        <v>39603</v>
      </c>
      <c r="C100" s="29" t="s">
        <v>255</v>
      </c>
      <c r="D100" s="106">
        <v>39654.637739999991</v>
      </c>
      <c r="E100" s="82">
        <v>0</v>
      </c>
      <c r="F100" s="82">
        <f t="shared" si="20"/>
        <v>39654.637739999991</v>
      </c>
      <c r="G100" s="105">
        <f t="shared" si="21"/>
        <v>1</v>
      </c>
      <c r="H100" s="105">
        <f t="shared" si="21"/>
        <v>1</v>
      </c>
      <c r="I100" s="82">
        <f t="shared" si="22"/>
        <v>39654.637739999991</v>
      </c>
      <c r="K100" s="106">
        <v>39654.637739999984</v>
      </c>
      <c r="L100" s="105">
        <f t="shared" si="23"/>
        <v>1</v>
      </c>
      <c r="M100" s="105">
        <f t="shared" si="23"/>
        <v>1</v>
      </c>
      <c r="N100" s="82">
        <f t="shared" si="24"/>
        <v>39654.637739999984</v>
      </c>
      <c r="S100" s="122"/>
    </row>
    <row r="101" spans="1:19">
      <c r="A101" s="30">
        <f t="shared" si="19"/>
        <v>87</v>
      </c>
      <c r="B101" s="122">
        <v>39604</v>
      </c>
      <c r="C101" s="29" t="s">
        <v>256</v>
      </c>
      <c r="D101" s="106">
        <v>62817.883901249988</v>
      </c>
      <c r="E101" s="82">
        <v>0</v>
      </c>
      <c r="F101" s="82">
        <f t="shared" si="20"/>
        <v>62817.883901249988</v>
      </c>
      <c r="G101" s="105">
        <f t="shared" si="21"/>
        <v>1</v>
      </c>
      <c r="H101" s="105">
        <f t="shared" si="21"/>
        <v>1</v>
      </c>
      <c r="I101" s="82">
        <f t="shared" si="22"/>
        <v>62817.883901249988</v>
      </c>
      <c r="K101" s="106">
        <v>62817.883901249974</v>
      </c>
      <c r="L101" s="105">
        <f t="shared" si="23"/>
        <v>1</v>
      </c>
      <c r="M101" s="105">
        <f t="shared" si="23"/>
        <v>1</v>
      </c>
      <c r="N101" s="82">
        <f t="shared" si="24"/>
        <v>62817.883901249974</v>
      </c>
      <c r="S101" s="122"/>
    </row>
    <row r="102" spans="1:19">
      <c r="A102" s="30">
        <f t="shared" si="19"/>
        <v>88</v>
      </c>
      <c r="B102" s="122">
        <v>39605</v>
      </c>
      <c r="C102" s="29" t="s">
        <v>257</v>
      </c>
      <c r="D102" s="106">
        <v>19456.427647249999</v>
      </c>
      <c r="E102" s="82">
        <v>0</v>
      </c>
      <c r="F102" s="82">
        <f t="shared" si="20"/>
        <v>19456.427647249999</v>
      </c>
      <c r="G102" s="105">
        <f t="shared" si="21"/>
        <v>1</v>
      </c>
      <c r="H102" s="105">
        <f t="shared" si="21"/>
        <v>1</v>
      </c>
      <c r="I102" s="82">
        <f t="shared" si="22"/>
        <v>19456.427647249999</v>
      </c>
      <c r="K102" s="106">
        <v>19456.427647250002</v>
      </c>
      <c r="L102" s="105">
        <f t="shared" si="23"/>
        <v>1</v>
      </c>
      <c r="M102" s="105">
        <f t="shared" si="23"/>
        <v>1</v>
      </c>
      <c r="N102" s="82">
        <f t="shared" si="24"/>
        <v>19456.427647250002</v>
      </c>
      <c r="S102" s="122"/>
    </row>
    <row r="103" spans="1:19">
      <c r="A103" s="30">
        <f t="shared" si="19"/>
        <v>89</v>
      </c>
      <c r="B103" s="122">
        <v>39700</v>
      </c>
      <c r="C103" s="29" t="s">
        <v>258</v>
      </c>
      <c r="D103" s="106">
        <v>286494.36583374999</v>
      </c>
      <c r="E103" s="82">
        <v>0</v>
      </c>
      <c r="F103" s="82">
        <f t="shared" si="20"/>
        <v>286494.36583374999</v>
      </c>
      <c r="G103" s="105">
        <f t="shared" si="21"/>
        <v>1</v>
      </c>
      <c r="H103" s="105">
        <f t="shared" si="21"/>
        <v>1</v>
      </c>
      <c r="I103" s="82">
        <f t="shared" si="22"/>
        <v>286494.36583374999</v>
      </c>
      <c r="K103" s="106">
        <v>269010.38988124992</v>
      </c>
      <c r="L103" s="105">
        <f t="shared" si="23"/>
        <v>1</v>
      </c>
      <c r="M103" s="105">
        <f t="shared" si="23"/>
        <v>1</v>
      </c>
      <c r="N103" s="82">
        <f t="shared" si="24"/>
        <v>269010.38988124992</v>
      </c>
      <c r="S103" s="122"/>
    </row>
    <row r="104" spans="1:19">
      <c r="A104" s="30">
        <f t="shared" si="19"/>
        <v>90</v>
      </c>
      <c r="B104" s="124">
        <v>39701</v>
      </c>
      <c r="C104" s="29" t="s">
        <v>167</v>
      </c>
      <c r="D104" s="106">
        <v>0</v>
      </c>
      <c r="E104" s="82">
        <v>0</v>
      </c>
      <c r="F104" s="82">
        <f t="shared" si="20"/>
        <v>0</v>
      </c>
      <c r="G104" s="105">
        <f t="shared" si="21"/>
        <v>1</v>
      </c>
      <c r="H104" s="105">
        <f t="shared" si="21"/>
        <v>1</v>
      </c>
      <c r="I104" s="82">
        <f t="shared" si="22"/>
        <v>0</v>
      </c>
      <c r="K104" s="106">
        <v>0</v>
      </c>
      <c r="L104" s="105">
        <f t="shared" si="23"/>
        <v>1</v>
      </c>
      <c r="M104" s="105">
        <f t="shared" si="23"/>
        <v>1</v>
      </c>
      <c r="N104" s="82">
        <f t="shared" si="24"/>
        <v>0</v>
      </c>
      <c r="S104" s="122"/>
    </row>
    <row r="105" spans="1:19">
      <c r="A105" s="30">
        <f t="shared" si="19"/>
        <v>91</v>
      </c>
      <c r="B105" s="124">
        <v>39702</v>
      </c>
      <c r="C105" s="4" t="s">
        <v>167</v>
      </c>
      <c r="D105" s="106">
        <v>0</v>
      </c>
      <c r="E105" s="82">
        <v>0</v>
      </c>
      <c r="F105" s="82">
        <f t="shared" si="20"/>
        <v>0</v>
      </c>
      <c r="G105" s="105">
        <f t="shared" si="21"/>
        <v>1</v>
      </c>
      <c r="H105" s="105">
        <f t="shared" si="21"/>
        <v>1</v>
      </c>
      <c r="I105" s="82">
        <f t="shared" si="22"/>
        <v>0</v>
      </c>
      <c r="K105" s="106">
        <v>0</v>
      </c>
      <c r="L105" s="105">
        <f t="shared" si="23"/>
        <v>1</v>
      </c>
      <c r="M105" s="105">
        <f t="shared" si="23"/>
        <v>1</v>
      </c>
      <c r="N105" s="82">
        <f t="shared" si="24"/>
        <v>0</v>
      </c>
      <c r="S105" s="122"/>
    </row>
    <row r="106" spans="1:19">
      <c r="A106" s="30">
        <f t="shared" si="19"/>
        <v>92</v>
      </c>
      <c r="B106" s="124">
        <v>39705</v>
      </c>
      <c r="C106" s="29" t="s">
        <v>259</v>
      </c>
      <c r="D106" s="106">
        <v>0</v>
      </c>
      <c r="E106" s="82">
        <v>0</v>
      </c>
      <c r="F106" s="82">
        <f t="shared" si="20"/>
        <v>0</v>
      </c>
      <c r="G106" s="105">
        <f t="shared" si="21"/>
        <v>1</v>
      </c>
      <c r="H106" s="105">
        <f t="shared" si="21"/>
        <v>1</v>
      </c>
      <c r="I106" s="82">
        <f t="shared" si="22"/>
        <v>0</v>
      </c>
      <c r="K106" s="106">
        <v>0</v>
      </c>
      <c r="L106" s="105">
        <f t="shared" si="23"/>
        <v>1</v>
      </c>
      <c r="M106" s="105">
        <f t="shared" si="23"/>
        <v>1</v>
      </c>
      <c r="N106" s="82">
        <f t="shared" si="24"/>
        <v>0</v>
      </c>
      <c r="S106" s="122"/>
    </row>
    <row r="107" spans="1:19">
      <c r="A107" s="30">
        <f t="shared" si="19"/>
        <v>93</v>
      </c>
      <c r="B107" s="124">
        <v>39800</v>
      </c>
      <c r="C107" s="29" t="s">
        <v>260</v>
      </c>
      <c r="D107" s="106">
        <v>2170177.3503750009</v>
      </c>
      <c r="E107" s="82">
        <v>0</v>
      </c>
      <c r="F107" s="82">
        <f t="shared" si="20"/>
        <v>2170177.3503750009</v>
      </c>
      <c r="G107" s="105">
        <f t="shared" si="21"/>
        <v>1</v>
      </c>
      <c r="H107" s="105">
        <f t="shared" si="21"/>
        <v>1</v>
      </c>
      <c r="I107" s="82">
        <f t="shared" si="22"/>
        <v>2170177.3503750009</v>
      </c>
      <c r="K107" s="106">
        <v>2072883.0731250006</v>
      </c>
      <c r="L107" s="105">
        <f t="shared" si="23"/>
        <v>1</v>
      </c>
      <c r="M107" s="105">
        <f t="shared" si="23"/>
        <v>1</v>
      </c>
      <c r="N107" s="82">
        <f t="shared" si="24"/>
        <v>2072883.0731250006</v>
      </c>
      <c r="S107" s="122"/>
    </row>
    <row r="108" spans="1:19">
      <c r="A108" s="30">
        <f t="shared" si="19"/>
        <v>94</v>
      </c>
      <c r="B108" s="124">
        <v>39901</v>
      </c>
      <c r="C108" s="29" t="s">
        <v>170</v>
      </c>
      <c r="D108" s="106">
        <v>7698.338703999998</v>
      </c>
      <c r="E108" s="82">
        <v>0</v>
      </c>
      <c r="F108" s="82">
        <f t="shared" si="20"/>
        <v>7698.338703999998</v>
      </c>
      <c r="G108" s="105">
        <f t="shared" ref="G108:H116" si="25">$G$16</f>
        <v>1</v>
      </c>
      <c r="H108" s="105">
        <f t="shared" si="25"/>
        <v>1</v>
      </c>
      <c r="I108" s="82">
        <f t="shared" si="22"/>
        <v>7698.338703999998</v>
      </c>
      <c r="K108" s="106">
        <v>6670.1903519999969</v>
      </c>
      <c r="L108" s="105">
        <f t="shared" ref="L108:M116" si="26">$G$16</f>
        <v>1</v>
      </c>
      <c r="M108" s="105">
        <f t="shared" si="26"/>
        <v>1</v>
      </c>
      <c r="N108" s="82">
        <f t="shared" si="24"/>
        <v>6670.1903519999969</v>
      </c>
      <c r="S108" s="122"/>
    </row>
    <row r="109" spans="1:19">
      <c r="A109" s="30">
        <f t="shared" si="19"/>
        <v>95</v>
      </c>
      <c r="B109" s="124">
        <v>39902</v>
      </c>
      <c r="C109" s="29" t="s">
        <v>171</v>
      </c>
      <c r="D109" s="106">
        <v>0</v>
      </c>
      <c r="E109" s="82">
        <v>0</v>
      </c>
      <c r="F109" s="82">
        <f t="shared" si="20"/>
        <v>0</v>
      </c>
      <c r="G109" s="105">
        <f t="shared" si="25"/>
        <v>1</v>
      </c>
      <c r="H109" s="105">
        <f t="shared" si="25"/>
        <v>1</v>
      </c>
      <c r="I109" s="82">
        <f t="shared" si="22"/>
        <v>0</v>
      </c>
      <c r="K109" s="106">
        <v>0</v>
      </c>
      <c r="L109" s="105">
        <f t="shared" si="26"/>
        <v>1</v>
      </c>
      <c r="M109" s="105">
        <f t="shared" si="26"/>
        <v>1</v>
      </c>
      <c r="N109" s="82">
        <f t="shared" si="24"/>
        <v>0</v>
      </c>
      <c r="S109" s="122"/>
    </row>
    <row r="110" spans="1:19">
      <c r="A110" s="30">
        <f t="shared" si="19"/>
        <v>96</v>
      </c>
      <c r="B110" s="124">
        <v>39903</v>
      </c>
      <c r="C110" s="29" t="s">
        <v>261</v>
      </c>
      <c r="D110" s="106">
        <v>71374.440499999982</v>
      </c>
      <c r="E110" s="82">
        <v>0</v>
      </c>
      <c r="F110" s="82">
        <f t="shared" si="20"/>
        <v>71374.440499999982</v>
      </c>
      <c r="G110" s="105">
        <f t="shared" si="25"/>
        <v>1</v>
      </c>
      <c r="H110" s="105">
        <f t="shared" si="25"/>
        <v>1</v>
      </c>
      <c r="I110" s="82">
        <f t="shared" si="22"/>
        <v>71374.440499999982</v>
      </c>
      <c r="K110" s="106">
        <v>64644.497499999969</v>
      </c>
      <c r="L110" s="105">
        <f t="shared" si="26"/>
        <v>1</v>
      </c>
      <c r="M110" s="105">
        <f t="shared" si="26"/>
        <v>1</v>
      </c>
      <c r="N110" s="82">
        <f t="shared" si="24"/>
        <v>64644.497499999969</v>
      </c>
      <c r="S110" s="122"/>
    </row>
    <row r="111" spans="1:19">
      <c r="A111" s="30">
        <f t="shared" si="19"/>
        <v>97</v>
      </c>
      <c r="B111" s="124">
        <v>39906</v>
      </c>
      <c r="C111" s="29" t="s">
        <v>262</v>
      </c>
      <c r="D111" s="106">
        <v>-85447.137223342754</v>
      </c>
      <c r="E111" s="82">
        <v>0</v>
      </c>
      <c r="F111" s="82">
        <f t="shared" si="20"/>
        <v>-85447.137223342754</v>
      </c>
      <c r="G111" s="105">
        <f t="shared" si="25"/>
        <v>1</v>
      </c>
      <c r="H111" s="105">
        <f t="shared" si="25"/>
        <v>1</v>
      </c>
      <c r="I111" s="82">
        <f t="shared" si="22"/>
        <v>-85447.137223342754</v>
      </c>
      <c r="K111" s="106">
        <v>112225.95489402021</v>
      </c>
      <c r="L111" s="105">
        <f t="shared" si="26"/>
        <v>1</v>
      </c>
      <c r="M111" s="105">
        <f t="shared" si="26"/>
        <v>1</v>
      </c>
      <c r="N111" s="82">
        <f t="shared" si="24"/>
        <v>112225.95489402021</v>
      </c>
      <c r="S111" s="122"/>
    </row>
    <row r="112" spans="1:19" ht="15" customHeight="1">
      <c r="A112" s="30">
        <f t="shared" si="19"/>
        <v>98</v>
      </c>
      <c r="B112" s="124">
        <v>39907</v>
      </c>
      <c r="C112" s="29" t="s">
        <v>263</v>
      </c>
      <c r="D112" s="106">
        <v>0</v>
      </c>
      <c r="E112" s="82">
        <v>0</v>
      </c>
      <c r="F112" s="82">
        <f t="shared" si="20"/>
        <v>0</v>
      </c>
      <c r="G112" s="105">
        <f t="shared" si="25"/>
        <v>1</v>
      </c>
      <c r="H112" s="105">
        <f t="shared" si="25"/>
        <v>1</v>
      </c>
      <c r="I112" s="82">
        <f t="shared" si="22"/>
        <v>0</v>
      </c>
      <c r="K112" s="106">
        <v>0</v>
      </c>
      <c r="L112" s="105">
        <f t="shared" si="26"/>
        <v>1</v>
      </c>
      <c r="M112" s="105">
        <f t="shared" si="26"/>
        <v>1</v>
      </c>
      <c r="N112" s="82">
        <f t="shared" si="24"/>
        <v>0</v>
      </c>
      <c r="S112" s="122"/>
    </row>
    <row r="113" spans="1:19">
      <c r="A113" s="30">
        <f t="shared" si="19"/>
        <v>99</v>
      </c>
      <c r="B113" s="124">
        <v>39908</v>
      </c>
      <c r="C113" s="29" t="s">
        <v>264</v>
      </c>
      <c r="D113" s="106">
        <v>123060.65470975004</v>
      </c>
      <c r="E113" s="82">
        <v>0</v>
      </c>
      <c r="F113" s="82">
        <f t="shared" si="20"/>
        <v>123060.65470975004</v>
      </c>
      <c r="G113" s="105">
        <f t="shared" si="25"/>
        <v>1</v>
      </c>
      <c r="H113" s="105">
        <f t="shared" si="25"/>
        <v>1</v>
      </c>
      <c r="I113" s="82">
        <f t="shared" si="22"/>
        <v>123060.65470975004</v>
      </c>
      <c r="K113" s="106">
        <v>117916.26204025003</v>
      </c>
      <c r="L113" s="105">
        <f t="shared" si="26"/>
        <v>1</v>
      </c>
      <c r="M113" s="105">
        <f t="shared" si="26"/>
        <v>1</v>
      </c>
      <c r="N113" s="82">
        <f t="shared" si="24"/>
        <v>117916.26204025003</v>
      </c>
      <c r="S113" s="122"/>
    </row>
    <row r="114" spans="1:19" ht="15" customHeight="1">
      <c r="A114" s="30">
        <f t="shared" si="19"/>
        <v>100</v>
      </c>
      <c r="B114" s="124"/>
      <c r="C114" s="29" t="s">
        <v>265</v>
      </c>
      <c r="D114" s="106">
        <v>-6374709.4599999981</v>
      </c>
      <c r="E114" s="82">
        <v>0</v>
      </c>
      <c r="F114" s="82">
        <f>D114-E114</f>
        <v>-6374709.4599999981</v>
      </c>
      <c r="G114" s="105">
        <f t="shared" si="25"/>
        <v>1</v>
      </c>
      <c r="H114" s="105">
        <f t="shared" si="25"/>
        <v>1</v>
      </c>
      <c r="I114" s="82">
        <f>F114*G114*H114</f>
        <v>-6374709.4599999981</v>
      </c>
      <c r="K114" s="106">
        <v>-6374709.4599999981</v>
      </c>
      <c r="L114" s="105">
        <f t="shared" si="26"/>
        <v>1</v>
      </c>
      <c r="M114" s="105">
        <f t="shared" si="26"/>
        <v>1</v>
      </c>
      <c r="N114" s="82">
        <f>K114*L114*M114</f>
        <v>-6374709.4599999981</v>
      </c>
    </row>
    <row r="115" spans="1:19" ht="15" customHeight="1">
      <c r="A115" s="30"/>
      <c r="B115" s="124"/>
      <c r="C115" s="29" t="s">
        <v>266</v>
      </c>
      <c r="D115" s="106">
        <v>0</v>
      </c>
      <c r="E115" s="82">
        <v>0</v>
      </c>
      <c r="F115" s="82">
        <f>D115-E115</f>
        <v>0</v>
      </c>
      <c r="G115" s="105">
        <f t="shared" si="25"/>
        <v>1</v>
      </c>
      <c r="H115" s="105">
        <f t="shared" si="25"/>
        <v>1</v>
      </c>
      <c r="I115" s="82">
        <f>F115*G115*H115</f>
        <v>0</v>
      </c>
      <c r="K115" s="106">
        <v>0</v>
      </c>
      <c r="L115" s="105">
        <f t="shared" si="26"/>
        <v>1</v>
      </c>
      <c r="M115" s="105">
        <f t="shared" si="26"/>
        <v>1</v>
      </c>
      <c r="N115" s="82">
        <f t="shared" ref="N115:N116" si="27">K115*L115*M115</f>
        <v>0</v>
      </c>
    </row>
    <row r="116" spans="1:19">
      <c r="A116" s="30">
        <f>A114+1</f>
        <v>101</v>
      </c>
      <c r="B116" s="124"/>
      <c r="C116" s="29" t="s">
        <v>267</v>
      </c>
      <c r="D116" s="106">
        <v>0</v>
      </c>
      <c r="E116" s="82">
        <v>0</v>
      </c>
      <c r="F116" s="82">
        <f t="shared" ref="F116" si="28">D116-E116</f>
        <v>0</v>
      </c>
      <c r="G116" s="105">
        <f t="shared" si="25"/>
        <v>1</v>
      </c>
      <c r="H116" s="105">
        <f t="shared" si="25"/>
        <v>1</v>
      </c>
      <c r="I116" s="82">
        <f t="shared" ref="I116" si="29">F116*G116*H116</f>
        <v>0</v>
      </c>
      <c r="K116" s="106">
        <v>0</v>
      </c>
      <c r="L116" s="105">
        <f t="shared" si="26"/>
        <v>1</v>
      </c>
      <c r="M116" s="105">
        <f t="shared" si="26"/>
        <v>1</v>
      </c>
      <c r="N116" s="82">
        <f t="shared" si="27"/>
        <v>0</v>
      </c>
      <c r="S116" s="122"/>
    </row>
    <row r="117" spans="1:19" ht="15" customHeight="1">
      <c r="A117" s="30">
        <f t="shared" ref="A117:A180" si="30">A116+1</f>
        <v>102</v>
      </c>
      <c r="B117" s="124"/>
      <c r="C117" s="29"/>
      <c r="D117" s="132"/>
      <c r="E117" s="132"/>
      <c r="F117" s="132"/>
      <c r="I117" s="132"/>
      <c r="K117" s="132"/>
      <c r="N117" s="132"/>
    </row>
    <row r="118" spans="1:19">
      <c r="A118" s="30">
        <f t="shared" si="30"/>
        <v>103</v>
      </c>
      <c r="B118" s="124"/>
      <c r="C118" s="29" t="s">
        <v>268</v>
      </c>
      <c r="D118" s="79">
        <f>SUM(D89:D117)</f>
        <v>2098672.6611961043</v>
      </c>
      <c r="E118" s="79">
        <f>SUM(E89:E117)</f>
        <v>0</v>
      </c>
      <c r="F118" s="79">
        <f>SUM(F89:F117)</f>
        <v>2098672.6611961043</v>
      </c>
      <c r="I118" s="79">
        <f>SUM(I89:I117)</f>
        <v>2098672.6611961043</v>
      </c>
      <c r="K118" s="79">
        <f>SUM(K89:K117)</f>
        <v>1854242.9676789725</v>
      </c>
      <c r="N118" s="79">
        <f>SUM(N89:N117)</f>
        <v>1854242.9676789725</v>
      </c>
    </row>
    <row r="119" spans="1:19">
      <c r="A119" s="30">
        <f t="shared" si="30"/>
        <v>104</v>
      </c>
      <c r="B119" s="124"/>
      <c r="C119" s="29"/>
      <c r="D119" s="82"/>
      <c r="E119" s="82"/>
      <c r="F119" s="82"/>
      <c r="I119" s="82"/>
      <c r="K119" s="82"/>
      <c r="N119" s="82"/>
    </row>
    <row r="120" spans="1:19">
      <c r="A120" s="30">
        <f t="shared" si="30"/>
        <v>105</v>
      </c>
      <c r="B120" s="126"/>
      <c r="C120" s="29" t="s">
        <v>269</v>
      </c>
      <c r="D120" s="79">
        <f>D118+D86+D60+D47+D26+D19</f>
        <v>188277542.30614844</v>
      </c>
      <c r="E120" s="79">
        <f>E118+E86+E60+E47+E26+E19</f>
        <v>0</v>
      </c>
      <c r="F120" s="79">
        <f>F118+F86+F60+F47+F26+F19</f>
        <v>188277542.30614844</v>
      </c>
      <c r="I120" s="79">
        <f>I118+I86+I60+I47+I26+I19</f>
        <v>188277542.30614844</v>
      </c>
      <c r="K120" s="79">
        <f>K118+K86+K60+K47+K26+K19</f>
        <v>183960443.54156038</v>
      </c>
      <c r="N120" s="79">
        <f>N118+N86+N60+N47+N26+N19</f>
        <v>183960443.54156038</v>
      </c>
      <c r="R120" s="27"/>
      <c r="S120" s="27"/>
    </row>
    <row r="121" spans="1:19">
      <c r="A121" s="30">
        <f t="shared" si="30"/>
        <v>106</v>
      </c>
      <c r="B121" s="126"/>
      <c r="C121" s="29"/>
      <c r="D121" s="82"/>
    </row>
    <row r="122" spans="1:19">
      <c r="A122" s="30">
        <f t="shared" si="30"/>
        <v>107</v>
      </c>
      <c r="B122" s="126"/>
      <c r="C122" s="4"/>
      <c r="D122" s="82"/>
    </row>
    <row r="123" spans="1:19">
      <c r="A123" s="30">
        <f t="shared" si="30"/>
        <v>108</v>
      </c>
      <c r="B123" s="76"/>
      <c r="D123" s="82"/>
      <c r="G123" s="41"/>
      <c r="H123" s="41"/>
    </row>
    <row r="124" spans="1:19" ht="15.75">
      <c r="A124" s="30">
        <f t="shared" si="30"/>
        <v>109</v>
      </c>
      <c r="B124" s="92" t="s">
        <v>179</v>
      </c>
      <c r="D124" s="82"/>
      <c r="G124" s="41"/>
      <c r="H124" s="41"/>
    </row>
    <row r="125" spans="1:19">
      <c r="A125" s="30">
        <f t="shared" si="30"/>
        <v>110</v>
      </c>
      <c r="B125" s="76"/>
      <c r="D125" s="82"/>
      <c r="G125" s="41"/>
      <c r="H125" s="41"/>
    </row>
    <row r="126" spans="1:19">
      <c r="A126" s="30">
        <f t="shared" si="30"/>
        <v>111</v>
      </c>
      <c r="B126" s="126"/>
      <c r="C126" s="75" t="s">
        <v>101</v>
      </c>
      <c r="D126" s="82"/>
    </row>
    <row r="127" spans="1:19">
      <c r="A127" s="30">
        <f t="shared" si="30"/>
        <v>112</v>
      </c>
      <c r="B127" s="122">
        <v>30100</v>
      </c>
      <c r="C127" s="29" t="s">
        <v>102</v>
      </c>
      <c r="D127" s="106">
        <v>0</v>
      </c>
      <c r="E127" s="106">
        <v>0</v>
      </c>
      <c r="F127" s="106">
        <f>D127+E127</f>
        <v>0</v>
      </c>
      <c r="G127" s="105">
        <f>$G$16</f>
        <v>1</v>
      </c>
      <c r="H127" s="96">
        <v>0.49780000000000002</v>
      </c>
      <c r="I127" s="106">
        <f>F127*G127*H127</f>
        <v>0</v>
      </c>
      <c r="K127" s="106">
        <v>0</v>
      </c>
      <c r="L127" s="105">
        <f t="shared" ref="L127:M128" si="31">G127</f>
        <v>1</v>
      </c>
      <c r="M127" s="96">
        <f t="shared" si="31"/>
        <v>0.49780000000000002</v>
      </c>
      <c r="N127" s="106">
        <f>K127*L127*M127</f>
        <v>0</v>
      </c>
    </row>
    <row r="128" spans="1:19">
      <c r="A128" s="30">
        <f t="shared" si="30"/>
        <v>113</v>
      </c>
      <c r="B128" s="122">
        <v>30300</v>
      </c>
      <c r="C128" s="29" t="s">
        <v>180</v>
      </c>
      <c r="D128" s="106">
        <v>0</v>
      </c>
      <c r="E128" s="110">
        <v>0</v>
      </c>
      <c r="F128" s="110">
        <f>D128+E128</f>
        <v>0</v>
      </c>
      <c r="G128" s="105">
        <f>$G$16</f>
        <v>1</v>
      </c>
      <c r="H128" s="96">
        <f>$H$127</f>
        <v>0.49780000000000002</v>
      </c>
      <c r="I128" s="110">
        <f>F128*G128*H128</f>
        <v>0</v>
      </c>
      <c r="K128" s="106">
        <v>0</v>
      </c>
      <c r="L128" s="105">
        <f t="shared" si="31"/>
        <v>1</v>
      </c>
      <c r="M128" s="96">
        <f t="shared" si="31"/>
        <v>0.49780000000000002</v>
      </c>
      <c r="N128" s="110">
        <f>K128*L128*M128</f>
        <v>0</v>
      </c>
    </row>
    <row r="129" spans="1:14">
      <c r="A129" s="30">
        <f t="shared" si="30"/>
        <v>114</v>
      </c>
      <c r="B129" s="122"/>
      <c r="C129" s="29"/>
      <c r="D129" s="84"/>
      <c r="E129" s="84"/>
      <c r="F129" s="84"/>
    </row>
    <row r="130" spans="1:14">
      <c r="A130" s="30">
        <f t="shared" si="30"/>
        <v>115</v>
      </c>
      <c r="B130" s="124"/>
      <c r="C130" s="29" t="s">
        <v>104</v>
      </c>
      <c r="D130" s="106">
        <f>SUM(D127:D129)</f>
        <v>0</v>
      </c>
      <c r="E130" s="106">
        <f>SUM(E127:E129)</f>
        <v>0</v>
      </c>
      <c r="F130" s="106">
        <f>SUM(F127:F129)</f>
        <v>0</v>
      </c>
      <c r="G130" s="105"/>
      <c r="H130" s="105"/>
      <c r="I130" s="106">
        <f>SUM(I127:I129)</f>
        <v>0</v>
      </c>
      <c r="K130" s="106">
        <f>SUM(K127:K129)</f>
        <v>0</v>
      </c>
      <c r="N130" s="106">
        <f>SUM(N127:N129)</f>
        <v>0</v>
      </c>
    </row>
    <row r="131" spans="1:14">
      <c r="A131" s="30">
        <f t="shared" si="30"/>
        <v>116</v>
      </c>
      <c r="B131" s="129"/>
    </row>
    <row r="132" spans="1:14">
      <c r="A132" s="30">
        <f t="shared" si="30"/>
        <v>117</v>
      </c>
      <c r="B132" s="124"/>
      <c r="C132" s="75" t="s">
        <v>136</v>
      </c>
    </row>
    <row r="133" spans="1:14">
      <c r="A133" s="30">
        <f t="shared" si="30"/>
        <v>118</v>
      </c>
      <c r="B133" s="122">
        <v>37400</v>
      </c>
      <c r="C133" s="29" t="s">
        <v>137</v>
      </c>
      <c r="D133" s="106">
        <v>0</v>
      </c>
      <c r="E133" s="106">
        <v>0</v>
      </c>
      <c r="F133" s="106">
        <f t="shared" ref="F133:F153" si="32">D133+E133</f>
        <v>0</v>
      </c>
      <c r="G133" s="105">
        <f t="shared" ref="G133:G153" si="33">$G$16</f>
        <v>1</v>
      </c>
      <c r="H133" s="96">
        <f t="shared" ref="H133:H153" si="34">$H$127</f>
        <v>0.49780000000000002</v>
      </c>
      <c r="I133" s="106">
        <f t="shared" ref="I133:I153" si="35">F133*G133*H133</f>
        <v>0</v>
      </c>
      <c r="K133" s="106">
        <v>0</v>
      </c>
      <c r="L133" s="105">
        <f t="shared" ref="L133:M153" si="36">G133</f>
        <v>1</v>
      </c>
      <c r="M133" s="96">
        <f t="shared" si="36"/>
        <v>0.49780000000000002</v>
      </c>
      <c r="N133" s="106">
        <f t="shared" ref="N133:N153" si="37">K133*L133*M133</f>
        <v>0</v>
      </c>
    </row>
    <row r="134" spans="1:14">
      <c r="A134" s="30">
        <f t="shared" si="30"/>
        <v>119</v>
      </c>
      <c r="B134" s="122">
        <v>35010</v>
      </c>
      <c r="C134" s="29" t="s">
        <v>111</v>
      </c>
      <c r="D134" s="108">
        <v>0</v>
      </c>
      <c r="E134" s="108">
        <v>0</v>
      </c>
      <c r="F134" s="108">
        <f t="shared" si="32"/>
        <v>0</v>
      </c>
      <c r="G134" s="105">
        <f t="shared" si="33"/>
        <v>1</v>
      </c>
      <c r="H134" s="96">
        <f t="shared" si="34"/>
        <v>0.49780000000000002</v>
      </c>
      <c r="I134" s="108">
        <f t="shared" si="35"/>
        <v>0</v>
      </c>
      <c r="K134" s="108">
        <v>0</v>
      </c>
      <c r="L134" s="105">
        <f t="shared" si="36"/>
        <v>1</v>
      </c>
      <c r="M134" s="96">
        <f t="shared" si="36"/>
        <v>0.49780000000000002</v>
      </c>
      <c r="N134" s="108">
        <f t="shared" si="37"/>
        <v>0</v>
      </c>
    </row>
    <row r="135" spans="1:14">
      <c r="A135" s="30">
        <f t="shared" si="30"/>
        <v>120</v>
      </c>
      <c r="B135" s="122">
        <v>37402</v>
      </c>
      <c r="C135" s="29" t="s">
        <v>138</v>
      </c>
      <c r="D135" s="108">
        <v>0</v>
      </c>
      <c r="E135" s="108">
        <v>0</v>
      </c>
      <c r="F135" s="108">
        <f t="shared" si="32"/>
        <v>0</v>
      </c>
      <c r="G135" s="105">
        <f t="shared" si="33"/>
        <v>1</v>
      </c>
      <c r="H135" s="96">
        <f t="shared" si="34"/>
        <v>0.49780000000000002</v>
      </c>
      <c r="I135" s="108">
        <f t="shared" si="35"/>
        <v>0</v>
      </c>
      <c r="K135" s="108">
        <v>0</v>
      </c>
      <c r="L135" s="105">
        <f t="shared" si="36"/>
        <v>1</v>
      </c>
      <c r="M135" s="96">
        <f t="shared" si="36"/>
        <v>0.49780000000000002</v>
      </c>
      <c r="N135" s="108">
        <f t="shared" si="37"/>
        <v>0</v>
      </c>
    </row>
    <row r="136" spans="1:14">
      <c r="A136" s="30">
        <f t="shared" si="30"/>
        <v>121</v>
      </c>
      <c r="B136" s="122">
        <v>37403</v>
      </c>
      <c r="C136" s="29" t="s">
        <v>139</v>
      </c>
      <c r="D136" s="108">
        <v>0</v>
      </c>
      <c r="E136" s="108">
        <v>0</v>
      </c>
      <c r="F136" s="108">
        <f t="shared" si="32"/>
        <v>0</v>
      </c>
      <c r="G136" s="105">
        <f t="shared" si="33"/>
        <v>1</v>
      </c>
      <c r="H136" s="96">
        <f t="shared" si="34"/>
        <v>0.49780000000000002</v>
      </c>
      <c r="I136" s="108">
        <f t="shared" si="35"/>
        <v>0</v>
      </c>
      <c r="K136" s="108">
        <v>0</v>
      </c>
      <c r="L136" s="105">
        <f t="shared" si="36"/>
        <v>1</v>
      </c>
      <c r="M136" s="96">
        <f t="shared" si="36"/>
        <v>0.49780000000000002</v>
      </c>
      <c r="N136" s="108">
        <f t="shared" si="37"/>
        <v>0</v>
      </c>
    </row>
    <row r="137" spans="1:14">
      <c r="A137" s="30">
        <f t="shared" si="30"/>
        <v>122</v>
      </c>
      <c r="B137" s="122">
        <v>36602</v>
      </c>
      <c r="C137" s="29" t="s">
        <v>129</v>
      </c>
      <c r="D137" s="108">
        <v>0</v>
      </c>
      <c r="E137" s="108">
        <v>0</v>
      </c>
      <c r="F137" s="108">
        <f t="shared" si="32"/>
        <v>0</v>
      </c>
      <c r="G137" s="105">
        <f t="shared" si="33"/>
        <v>1</v>
      </c>
      <c r="H137" s="96">
        <f t="shared" si="34"/>
        <v>0.49780000000000002</v>
      </c>
      <c r="I137" s="108">
        <f t="shared" si="35"/>
        <v>0</v>
      </c>
      <c r="K137" s="108">
        <v>0</v>
      </c>
      <c r="L137" s="105">
        <f t="shared" si="36"/>
        <v>1</v>
      </c>
      <c r="M137" s="96">
        <f t="shared" si="36"/>
        <v>0.49780000000000002</v>
      </c>
      <c r="N137" s="108">
        <f t="shared" si="37"/>
        <v>0</v>
      </c>
    </row>
    <row r="138" spans="1:14">
      <c r="A138" s="30">
        <f t="shared" si="30"/>
        <v>123</v>
      </c>
      <c r="B138" s="122">
        <v>37501</v>
      </c>
      <c r="C138" s="29" t="s">
        <v>140</v>
      </c>
      <c r="D138" s="108">
        <v>0</v>
      </c>
      <c r="E138" s="108">
        <v>0</v>
      </c>
      <c r="F138" s="108">
        <f t="shared" si="32"/>
        <v>0</v>
      </c>
      <c r="G138" s="105">
        <f t="shared" si="33"/>
        <v>1</v>
      </c>
      <c r="H138" s="96">
        <f t="shared" si="34"/>
        <v>0.49780000000000002</v>
      </c>
      <c r="I138" s="108">
        <f t="shared" si="35"/>
        <v>0</v>
      </c>
      <c r="K138" s="108">
        <v>0</v>
      </c>
      <c r="L138" s="105">
        <f t="shared" si="36"/>
        <v>1</v>
      </c>
      <c r="M138" s="96">
        <f t="shared" si="36"/>
        <v>0.49780000000000002</v>
      </c>
      <c r="N138" s="108">
        <f t="shared" si="37"/>
        <v>0</v>
      </c>
    </row>
    <row r="139" spans="1:14">
      <c r="A139" s="30">
        <f t="shared" si="30"/>
        <v>124</v>
      </c>
      <c r="B139" s="122">
        <v>37402</v>
      </c>
      <c r="C139" s="29" t="s">
        <v>138</v>
      </c>
      <c r="D139" s="108">
        <v>0</v>
      </c>
      <c r="E139" s="108">
        <v>0</v>
      </c>
      <c r="F139" s="108">
        <f t="shared" si="32"/>
        <v>0</v>
      </c>
      <c r="G139" s="105">
        <f t="shared" si="33"/>
        <v>1</v>
      </c>
      <c r="H139" s="96">
        <f t="shared" si="34"/>
        <v>0.49780000000000002</v>
      </c>
      <c r="I139" s="108">
        <f t="shared" si="35"/>
        <v>0</v>
      </c>
      <c r="K139" s="108">
        <v>0</v>
      </c>
      <c r="L139" s="105">
        <f t="shared" si="36"/>
        <v>1</v>
      </c>
      <c r="M139" s="96">
        <f t="shared" si="36"/>
        <v>0.49780000000000002</v>
      </c>
      <c r="N139" s="108">
        <f t="shared" si="37"/>
        <v>0</v>
      </c>
    </row>
    <row r="140" spans="1:14">
      <c r="A140" s="30">
        <f t="shared" si="30"/>
        <v>125</v>
      </c>
      <c r="B140" s="122">
        <v>37503</v>
      </c>
      <c r="C140" s="29" t="s">
        <v>141</v>
      </c>
      <c r="D140" s="108">
        <v>0</v>
      </c>
      <c r="E140" s="108">
        <v>0</v>
      </c>
      <c r="F140" s="108">
        <f t="shared" si="32"/>
        <v>0</v>
      </c>
      <c r="G140" s="105">
        <f t="shared" si="33"/>
        <v>1</v>
      </c>
      <c r="H140" s="96">
        <f t="shared" si="34"/>
        <v>0.49780000000000002</v>
      </c>
      <c r="I140" s="108">
        <f t="shared" si="35"/>
        <v>0</v>
      </c>
      <c r="K140" s="108">
        <v>0</v>
      </c>
      <c r="L140" s="105">
        <f t="shared" si="36"/>
        <v>1</v>
      </c>
      <c r="M140" s="96">
        <f t="shared" si="36"/>
        <v>0.49780000000000002</v>
      </c>
      <c r="N140" s="108">
        <f t="shared" si="37"/>
        <v>0</v>
      </c>
    </row>
    <row r="141" spans="1:14">
      <c r="A141" s="30">
        <f t="shared" si="30"/>
        <v>126</v>
      </c>
      <c r="B141" s="122">
        <v>36700</v>
      </c>
      <c r="C141" s="29" t="s">
        <v>131</v>
      </c>
      <c r="D141" s="108">
        <v>0</v>
      </c>
      <c r="E141" s="108">
        <v>0</v>
      </c>
      <c r="F141" s="108">
        <f t="shared" si="32"/>
        <v>0</v>
      </c>
      <c r="G141" s="105">
        <f t="shared" si="33"/>
        <v>1</v>
      </c>
      <c r="H141" s="96">
        <f t="shared" si="34"/>
        <v>0.49780000000000002</v>
      </c>
      <c r="I141" s="108">
        <f t="shared" si="35"/>
        <v>0</v>
      </c>
      <c r="K141" s="108">
        <v>0</v>
      </c>
      <c r="L141" s="105">
        <f t="shared" si="36"/>
        <v>1</v>
      </c>
      <c r="M141" s="96">
        <f t="shared" si="36"/>
        <v>0.49780000000000002</v>
      </c>
      <c r="N141" s="108">
        <f t="shared" si="37"/>
        <v>0</v>
      </c>
    </row>
    <row r="142" spans="1:14">
      <c r="A142" s="30">
        <f t="shared" si="30"/>
        <v>127</v>
      </c>
      <c r="B142" s="122">
        <v>36701</v>
      </c>
      <c r="C142" s="29" t="s">
        <v>132</v>
      </c>
      <c r="D142" s="108">
        <v>0</v>
      </c>
      <c r="E142" s="108">
        <v>0</v>
      </c>
      <c r="F142" s="108">
        <f t="shared" si="32"/>
        <v>0</v>
      </c>
      <c r="G142" s="105">
        <f t="shared" si="33"/>
        <v>1</v>
      </c>
      <c r="H142" s="96">
        <f t="shared" si="34"/>
        <v>0.49780000000000002</v>
      </c>
      <c r="I142" s="108">
        <f t="shared" si="35"/>
        <v>0</v>
      </c>
      <c r="K142" s="108">
        <v>0</v>
      </c>
      <c r="L142" s="105">
        <f t="shared" si="36"/>
        <v>1</v>
      </c>
      <c r="M142" s="96">
        <f t="shared" si="36"/>
        <v>0.49780000000000002</v>
      </c>
      <c r="N142" s="108">
        <f t="shared" si="37"/>
        <v>0</v>
      </c>
    </row>
    <row r="143" spans="1:14">
      <c r="A143" s="30">
        <f t="shared" si="30"/>
        <v>128</v>
      </c>
      <c r="B143" s="122">
        <v>37602</v>
      </c>
      <c r="C143" s="29" t="s">
        <v>142</v>
      </c>
      <c r="D143" s="108">
        <v>0</v>
      </c>
      <c r="E143" s="108">
        <v>0</v>
      </c>
      <c r="F143" s="108">
        <f t="shared" si="32"/>
        <v>0</v>
      </c>
      <c r="G143" s="105">
        <f t="shared" si="33"/>
        <v>1</v>
      </c>
      <c r="H143" s="96">
        <f t="shared" si="34"/>
        <v>0.49780000000000002</v>
      </c>
      <c r="I143" s="108">
        <f t="shared" si="35"/>
        <v>0</v>
      </c>
      <c r="K143" s="108">
        <v>0</v>
      </c>
      <c r="L143" s="105">
        <f t="shared" si="36"/>
        <v>1</v>
      </c>
      <c r="M143" s="96">
        <f t="shared" si="36"/>
        <v>0.49780000000000002</v>
      </c>
      <c r="N143" s="108">
        <f t="shared" si="37"/>
        <v>0</v>
      </c>
    </row>
    <row r="144" spans="1:14">
      <c r="A144" s="30">
        <f t="shared" si="30"/>
        <v>129</v>
      </c>
      <c r="B144" s="122">
        <v>37800</v>
      </c>
      <c r="C144" s="29" t="s">
        <v>144</v>
      </c>
      <c r="D144" s="108">
        <v>0</v>
      </c>
      <c r="E144" s="108">
        <v>0</v>
      </c>
      <c r="F144" s="108">
        <f t="shared" si="32"/>
        <v>0</v>
      </c>
      <c r="G144" s="105">
        <f t="shared" si="33"/>
        <v>1</v>
      </c>
      <c r="H144" s="96">
        <f t="shared" si="34"/>
        <v>0.49780000000000002</v>
      </c>
      <c r="I144" s="108">
        <f t="shared" si="35"/>
        <v>0</v>
      </c>
      <c r="K144" s="108">
        <v>0</v>
      </c>
      <c r="L144" s="105">
        <f t="shared" si="36"/>
        <v>1</v>
      </c>
      <c r="M144" s="96">
        <f t="shared" si="36"/>
        <v>0.49780000000000002</v>
      </c>
      <c r="N144" s="108">
        <f t="shared" si="37"/>
        <v>0</v>
      </c>
    </row>
    <row r="145" spans="1:20">
      <c r="A145" s="30">
        <f t="shared" si="30"/>
        <v>130</v>
      </c>
      <c r="B145" s="122">
        <v>37900</v>
      </c>
      <c r="C145" s="29" t="s">
        <v>145</v>
      </c>
      <c r="D145" s="108">
        <v>0</v>
      </c>
      <c r="E145" s="108">
        <v>0</v>
      </c>
      <c r="F145" s="108">
        <f t="shared" si="32"/>
        <v>0</v>
      </c>
      <c r="G145" s="105">
        <f t="shared" si="33"/>
        <v>1</v>
      </c>
      <c r="H145" s="96">
        <f t="shared" si="34"/>
        <v>0.49780000000000002</v>
      </c>
      <c r="I145" s="108">
        <f t="shared" si="35"/>
        <v>0</v>
      </c>
      <c r="K145" s="108">
        <v>0</v>
      </c>
      <c r="L145" s="105">
        <f t="shared" si="36"/>
        <v>1</v>
      </c>
      <c r="M145" s="96">
        <f t="shared" si="36"/>
        <v>0.49780000000000002</v>
      </c>
      <c r="N145" s="108">
        <f t="shared" si="37"/>
        <v>0</v>
      </c>
    </row>
    <row r="146" spans="1:20">
      <c r="A146" s="30">
        <f t="shared" si="30"/>
        <v>131</v>
      </c>
      <c r="B146" s="122">
        <v>37905</v>
      </c>
      <c r="C146" s="29" t="s">
        <v>146</v>
      </c>
      <c r="D146" s="108">
        <v>0</v>
      </c>
      <c r="E146" s="108">
        <v>0</v>
      </c>
      <c r="F146" s="108">
        <f t="shared" si="32"/>
        <v>0</v>
      </c>
      <c r="G146" s="105">
        <f t="shared" si="33"/>
        <v>1</v>
      </c>
      <c r="H146" s="96">
        <f t="shared" si="34"/>
        <v>0.49780000000000002</v>
      </c>
      <c r="I146" s="108">
        <f t="shared" si="35"/>
        <v>0</v>
      </c>
      <c r="K146" s="108">
        <v>0</v>
      </c>
      <c r="L146" s="105">
        <f t="shared" si="36"/>
        <v>1</v>
      </c>
      <c r="M146" s="96">
        <f t="shared" si="36"/>
        <v>0.49780000000000002</v>
      </c>
      <c r="N146" s="108">
        <f t="shared" si="37"/>
        <v>0</v>
      </c>
    </row>
    <row r="147" spans="1:20">
      <c r="A147" s="30">
        <f t="shared" si="30"/>
        <v>132</v>
      </c>
      <c r="B147" s="122">
        <v>38000</v>
      </c>
      <c r="C147" s="29" t="s">
        <v>147</v>
      </c>
      <c r="D147" s="108">
        <v>0</v>
      </c>
      <c r="E147" s="108">
        <v>0</v>
      </c>
      <c r="F147" s="108">
        <f t="shared" si="32"/>
        <v>0</v>
      </c>
      <c r="G147" s="105">
        <f t="shared" si="33"/>
        <v>1</v>
      </c>
      <c r="H147" s="96">
        <f t="shared" si="34"/>
        <v>0.49780000000000002</v>
      </c>
      <c r="I147" s="108">
        <f t="shared" si="35"/>
        <v>0</v>
      </c>
      <c r="K147" s="108">
        <v>0</v>
      </c>
      <c r="L147" s="105">
        <f t="shared" si="36"/>
        <v>1</v>
      </c>
      <c r="M147" s="96">
        <f t="shared" si="36"/>
        <v>0.49780000000000002</v>
      </c>
      <c r="N147" s="108">
        <f t="shared" si="37"/>
        <v>0</v>
      </c>
    </row>
    <row r="148" spans="1:20">
      <c r="A148" s="30">
        <f t="shared" si="30"/>
        <v>133</v>
      </c>
      <c r="B148" s="122">
        <v>38100</v>
      </c>
      <c r="C148" s="29" t="s">
        <v>148</v>
      </c>
      <c r="D148" s="108">
        <v>0</v>
      </c>
      <c r="E148" s="108">
        <v>0</v>
      </c>
      <c r="F148" s="108">
        <f t="shared" si="32"/>
        <v>0</v>
      </c>
      <c r="G148" s="105">
        <f t="shared" si="33"/>
        <v>1</v>
      </c>
      <c r="H148" s="96">
        <f t="shared" si="34"/>
        <v>0.49780000000000002</v>
      </c>
      <c r="I148" s="108">
        <f t="shared" si="35"/>
        <v>0</v>
      </c>
      <c r="K148" s="108">
        <v>0</v>
      </c>
      <c r="L148" s="105">
        <f t="shared" si="36"/>
        <v>1</v>
      </c>
      <c r="M148" s="96">
        <f t="shared" si="36"/>
        <v>0.49780000000000002</v>
      </c>
      <c r="N148" s="108">
        <f t="shared" si="37"/>
        <v>0</v>
      </c>
    </row>
    <row r="149" spans="1:20">
      <c r="A149" s="30">
        <f t="shared" si="30"/>
        <v>134</v>
      </c>
      <c r="B149" s="122">
        <v>38200</v>
      </c>
      <c r="C149" s="29" t="s">
        <v>149</v>
      </c>
      <c r="D149" s="108">
        <v>0</v>
      </c>
      <c r="E149" s="108">
        <v>0</v>
      </c>
      <c r="F149" s="108">
        <f t="shared" si="32"/>
        <v>0</v>
      </c>
      <c r="G149" s="105">
        <f t="shared" si="33"/>
        <v>1</v>
      </c>
      <c r="H149" s="96">
        <f t="shared" si="34"/>
        <v>0.49780000000000002</v>
      </c>
      <c r="I149" s="108">
        <f t="shared" si="35"/>
        <v>0</v>
      </c>
      <c r="K149" s="108">
        <v>0</v>
      </c>
      <c r="L149" s="105">
        <f t="shared" si="36"/>
        <v>1</v>
      </c>
      <c r="M149" s="96">
        <f t="shared" si="36"/>
        <v>0.49780000000000002</v>
      </c>
      <c r="N149" s="108">
        <f t="shared" si="37"/>
        <v>0</v>
      </c>
    </row>
    <row r="150" spans="1:20">
      <c r="A150" s="30">
        <f t="shared" si="30"/>
        <v>135</v>
      </c>
      <c r="B150" s="122">
        <v>38300</v>
      </c>
      <c r="C150" s="29" t="s">
        <v>150</v>
      </c>
      <c r="D150" s="108">
        <v>0</v>
      </c>
      <c r="E150" s="108">
        <v>0</v>
      </c>
      <c r="F150" s="108">
        <f t="shared" si="32"/>
        <v>0</v>
      </c>
      <c r="G150" s="105">
        <f t="shared" si="33"/>
        <v>1</v>
      </c>
      <c r="H150" s="96">
        <f t="shared" si="34"/>
        <v>0.49780000000000002</v>
      </c>
      <c r="I150" s="108">
        <f t="shared" si="35"/>
        <v>0</v>
      </c>
      <c r="K150" s="108">
        <v>0</v>
      </c>
      <c r="L150" s="105">
        <f t="shared" si="36"/>
        <v>1</v>
      </c>
      <c r="M150" s="96">
        <f t="shared" si="36"/>
        <v>0.49780000000000002</v>
      </c>
      <c r="N150" s="108">
        <f t="shared" si="37"/>
        <v>0</v>
      </c>
    </row>
    <row r="151" spans="1:20">
      <c r="A151" s="30">
        <f t="shared" si="30"/>
        <v>136</v>
      </c>
      <c r="B151" s="122">
        <v>38400</v>
      </c>
      <c r="C151" s="29" t="s">
        <v>151</v>
      </c>
      <c r="D151" s="108">
        <v>0</v>
      </c>
      <c r="E151" s="108">
        <v>0</v>
      </c>
      <c r="F151" s="108">
        <f t="shared" si="32"/>
        <v>0</v>
      </c>
      <c r="G151" s="105">
        <f t="shared" si="33"/>
        <v>1</v>
      </c>
      <c r="H151" s="96">
        <f t="shared" si="34"/>
        <v>0.49780000000000002</v>
      </c>
      <c r="I151" s="108">
        <f t="shared" si="35"/>
        <v>0</v>
      </c>
      <c r="K151" s="108">
        <v>0</v>
      </c>
      <c r="L151" s="105">
        <f t="shared" si="36"/>
        <v>1</v>
      </c>
      <c r="M151" s="96">
        <f t="shared" si="36"/>
        <v>0.49780000000000002</v>
      </c>
      <c r="N151" s="108">
        <f t="shared" si="37"/>
        <v>0</v>
      </c>
    </row>
    <row r="152" spans="1:20">
      <c r="A152" s="30">
        <f t="shared" si="30"/>
        <v>137</v>
      </c>
      <c r="B152" s="122">
        <v>38500</v>
      </c>
      <c r="C152" s="29" t="s">
        <v>152</v>
      </c>
      <c r="D152" s="108">
        <v>0</v>
      </c>
      <c r="E152" s="108">
        <v>0</v>
      </c>
      <c r="F152" s="108">
        <f t="shared" si="32"/>
        <v>0</v>
      </c>
      <c r="G152" s="105">
        <f t="shared" si="33"/>
        <v>1</v>
      </c>
      <c r="H152" s="96">
        <f t="shared" si="34"/>
        <v>0.49780000000000002</v>
      </c>
      <c r="I152" s="108">
        <f t="shared" si="35"/>
        <v>0</v>
      </c>
      <c r="K152" s="108">
        <v>0</v>
      </c>
      <c r="L152" s="105">
        <f t="shared" si="36"/>
        <v>1</v>
      </c>
      <c r="M152" s="96">
        <f t="shared" si="36"/>
        <v>0.49780000000000002</v>
      </c>
      <c r="N152" s="108">
        <f t="shared" si="37"/>
        <v>0</v>
      </c>
    </row>
    <row r="153" spans="1:20">
      <c r="A153" s="30">
        <f t="shared" si="30"/>
        <v>138</v>
      </c>
      <c r="B153" s="122">
        <v>38600</v>
      </c>
      <c r="C153" s="29" t="s">
        <v>181</v>
      </c>
      <c r="D153" s="110">
        <v>0</v>
      </c>
      <c r="E153" s="110">
        <v>0</v>
      </c>
      <c r="F153" s="110">
        <f t="shared" si="32"/>
        <v>0</v>
      </c>
      <c r="G153" s="105">
        <f t="shared" si="33"/>
        <v>1</v>
      </c>
      <c r="H153" s="96">
        <f t="shared" si="34"/>
        <v>0.49780000000000002</v>
      </c>
      <c r="I153" s="110">
        <f t="shared" si="35"/>
        <v>0</v>
      </c>
      <c r="K153" s="110">
        <v>0</v>
      </c>
      <c r="L153" s="105">
        <f t="shared" si="36"/>
        <v>1</v>
      </c>
      <c r="M153" s="96">
        <f t="shared" si="36"/>
        <v>0.49780000000000002</v>
      </c>
      <c r="N153" s="110">
        <f t="shared" si="37"/>
        <v>0</v>
      </c>
    </row>
    <row r="154" spans="1:20" ht="15" customHeight="1">
      <c r="A154" s="30">
        <f t="shared" si="30"/>
        <v>139</v>
      </c>
      <c r="B154" s="122"/>
      <c r="C154" s="29"/>
      <c r="D154" s="84"/>
      <c r="E154" s="84"/>
      <c r="F154" s="84"/>
      <c r="M154" s="96"/>
    </row>
    <row r="155" spans="1:20" ht="15" customHeight="1">
      <c r="A155" s="30">
        <f t="shared" si="30"/>
        <v>140</v>
      </c>
      <c r="B155" s="122"/>
      <c r="C155" s="29" t="s">
        <v>153</v>
      </c>
      <c r="D155" s="106">
        <f>SUM(D133:D154)</f>
        <v>0</v>
      </c>
      <c r="E155" s="106">
        <f>SUM(E133:E154)</f>
        <v>0</v>
      </c>
      <c r="F155" s="106">
        <f>SUM(F133:F154)</f>
        <v>0</v>
      </c>
      <c r="I155" s="106">
        <f>SUM(I133:I154)</f>
        <v>0</v>
      </c>
      <c r="K155" s="106">
        <f>SUM(K133:K154)</f>
        <v>0</v>
      </c>
      <c r="M155" s="96"/>
      <c r="N155" s="106">
        <f>SUM(N133:N154)</f>
        <v>0</v>
      </c>
    </row>
    <row r="156" spans="1:20">
      <c r="A156" s="30">
        <f t="shared" si="30"/>
        <v>141</v>
      </c>
      <c r="B156" s="122"/>
      <c r="C156" s="29"/>
      <c r="M156" s="96"/>
    </row>
    <row r="157" spans="1:20">
      <c r="A157" s="30">
        <f t="shared" si="30"/>
        <v>142</v>
      </c>
      <c r="B157" s="124"/>
      <c r="C157" s="75" t="s">
        <v>182</v>
      </c>
      <c r="M157" s="96"/>
    </row>
    <row r="158" spans="1:20">
      <c r="A158" s="30">
        <f t="shared" si="30"/>
        <v>143</v>
      </c>
      <c r="B158" s="122">
        <v>39001</v>
      </c>
      <c r="C158" s="29" t="s">
        <v>270</v>
      </c>
      <c r="D158" s="106">
        <v>108391.89281200003</v>
      </c>
      <c r="E158" s="106">
        <v>0</v>
      </c>
      <c r="F158" s="106">
        <f t="shared" ref="F158:F179" si="38">D158+E158</f>
        <v>108391.89281200003</v>
      </c>
      <c r="G158" s="96">
        <f t="shared" ref="G158:G179" si="39">$G$16</f>
        <v>1</v>
      </c>
      <c r="H158" s="96">
        <f t="shared" ref="H158:H179" si="40">$H$127</f>
        <v>0.49780000000000002</v>
      </c>
      <c r="I158" s="106">
        <f t="shared" ref="I158:I179" si="41">F158*G158*H158</f>
        <v>53957.484241813618</v>
      </c>
      <c r="K158" s="106">
        <v>105881.15353200004</v>
      </c>
      <c r="L158" s="96">
        <f t="shared" ref="L158:M178" si="42">G158</f>
        <v>1</v>
      </c>
      <c r="M158" s="96">
        <f t="shared" si="42"/>
        <v>0.49780000000000002</v>
      </c>
      <c r="N158" s="106">
        <f t="shared" ref="N158:N179" si="43">K158*L158*M158</f>
        <v>52707.638228229625</v>
      </c>
      <c r="S158" s="96"/>
      <c r="T158" s="96"/>
    </row>
    <row r="159" spans="1:20">
      <c r="A159" s="30">
        <f t="shared" si="30"/>
        <v>144</v>
      </c>
      <c r="B159" s="122">
        <v>39004</v>
      </c>
      <c r="C159" s="29" t="s">
        <v>249</v>
      </c>
      <c r="D159" s="106">
        <v>10788.151055249995</v>
      </c>
      <c r="E159" s="108">
        <v>0</v>
      </c>
      <c r="F159" s="108">
        <f t="shared" si="38"/>
        <v>10788.151055249995</v>
      </c>
      <c r="G159" s="105">
        <f t="shared" si="39"/>
        <v>1</v>
      </c>
      <c r="H159" s="96">
        <f t="shared" si="40"/>
        <v>0.49780000000000002</v>
      </c>
      <c r="I159" s="108">
        <f t="shared" si="41"/>
        <v>5370.3415953034473</v>
      </c>
      <c r="K159" s="106">
        <v>10224.330753749995</v>
      </c>
      <c r="L159" s="105">
        <f t="shared" si="42"/>
        <v>1</v>
      </c>
      <c r="M159" s="96">
        <f t="shared" si="42"/>
        <v>0.49780000000000002</v>
      </c>
      <c r="N159" s="108">
        <f t="shared" si="43"/>
        <v>5089.6718492167474</v>
      </c>
      <c r="S159" s="96"/>
      <c r="T159" s="96"/>
    </row>
    <row r="160" spans="1:20">
      <c r="A160" s="30">
        <f t="shared" si="30"/>
        <v>145</v>
      </c>
      <c r="B160" s="122">
        <v>39009</v>
      </c>
      <c r="C160" s="29" t="s">
        <v>250</v>
      </c>
      <c r="D160" s="106">
        <v>38834</v>
      </c>
      <c r="E160" s="108">
        <v>0</v>
      </c>
      <c r="F160" s="108">
        <f t="shared" si="38"/>
        <v>38834</v>
      </c>
      <c r="G160" s="105">
        <f t="shared" si="39"/>
        <v>1</v>
      </c>
      <c r="H160" s="96">
        <f t="shared" si="40"/>
        <v>0.49780000000000002</v>
      </c>
      <c r="I160" s="108">
        <f t="shared" si="41"/>
        <v>19331.565200000001</v>
      </c>
      <c r="K160" s="106">
        <v>38834</v>
      </c>
      <c r="L160" s="105">
        <f t="shared" si="42"/>
        <v>1</v>
      </c>
      <c r="M160" s="96">
        <f t="shared" si="42"/>
        <v>0.49780000000000002</v>
      </c>
      <c r="N160" s="108">
        <f t="shared" si="43"/>
        <v>19331.565200000001</v>
      </c>
      <c r="S160" s="96"/>
      <c r="T160" s="96"/>
    </row>
    <row r="161" spans="1:20">
      <c r="A161" s="30">
        <f t="shared" si="30"/>
        <v>146</v>
      </c>
      <c r="B161" s="122">
        <v>39100</v>
      </c>
      <c r="C161" s="29" t="s">
        <v>251</v>
      </c>
      <c r="D161" s="106">
        <v>38609.33</v>
      </c>
      <c r="E161" s="108">
        <v>0</v>
      </c>
      <c r="F161" s="108">
        <f t="shared" si="38"/>
        <v>38609.33</v>
      </c>
      <c r="G161" s="105">
        <f t="shared" si="39"/>
        <v>1</v>
      </c>
      <c r="H161" s="96">
        <f t="shared" si="40"/>
        <v>0.49780000000000002</v>
      </c>
      <c r="I161" s="108">
        <f t="shared" si="41"/>
        <v>19219.724474000002</v>
      </c>
      <c r="K161" s="106">
        <v>38609.330000000009</v>
      </c>
      <c r="L161" s="105">
        <f t="shared" si="42"/>
        <v>1</v>
      </c>
      <c r="M161" s="96">
        <f t="shared" si="42"/>
        <v>0.49780000000000002</v>
      </c>
      <c r="N161" s="108">
        <f t="shared" si="43"/>
        <v>19219.724474000006</v>
      </c>
      <c r="S161" s="96"/>
      <c r="T161" s="96"/>
    </row>
    <row r="162" spans="1:20">
      <c r="A162" s="30">
        <f t="shared" si="30"/>
        <v>147</v>
      </c>
      <c r="B162" s="122">
        <v>39101</v>
      </c>
      <c r="C162" s="29" t="s">
        <v>184</v>
      </c>
      <c r="D162" s="106">
        <v>0</v>
      </c>
      <c r="E162" s="108">
        <v>0</v>
      </c>
      <c r="F162" s="108">
        <f t="shared" si="38"/>
        <v>0</v>
      </c>
      <c r="G162" s="105">
        <f t="shared" si="39"/>
        <v>1</v>
      </c>
      <c r="H162" s="96">
        <f t="shared" si="40"/>
        <v>0.49780000000000002</v>
      </c>
      <c r="I162" s="108">
        <f t="shared" si="41"/>
        <v>0</v>
      </c>
      <c r="K162" s="106">
        <v>0</v>
      </c>
      <c r="L162" s="105">
        <f t="shared" si="42"/>
        <v>1</v>
      </c>
      <c r="M162" s="96">
        <f t="shared" si="42"/>
        <v>0.49780000000000002</v>
      </c>
      <c r="N162" s="108">
        <f t="shared" si="43"/>
        <v>0</v>
      </c>
      <c r="S162" s="96"/>
      <c r="T162" s="96"/>
    </row>
    <row r="163" spans="1:20">
      <c r="A163" s="30">
        <f t="shared" si="30"/>
        <v>148</v>
      </c>
      <c r="B163" s="122">
        <v>39103</v>
      </c>
      <c r="C163" s="29" t="s">
        <v>159</v>
      </c>
      <c r="D163" s="106">
        <v>0</v>
      </c>
      <c r="E163" s="108">
        <v>0</v>
      </c>
      <c r="F163" s="108">
        <f t="shared" si="38"/>
        <v>0</v>
      </c>
      <c r="G163" s="105">
        <f t="shared" si="39"/>
        <v>1</v>
      </c>
      <c r="H163" s="96">
        <f t="shared" si="40"/>
        <v>0.49780000000000002</v>
      </c>
      <c r="I163" s="108">
        <f t="shared" si="41"/>
        <v>0</v>
      </c>
      <c r="K163" s="106">
        <v>0</v>
      </c>
      <c r="L163" s="105">
        <f t="shared" si="42"/>
        <v>1</v>
      </c>
      <c r="M163" s="96">
        <f t="shared" si="42"/>
        <v>0.49780000000000002</v>
      </c>
      <c r="N163" s="108">
        <f t="shared" si="43"/>
        <v>0</v>
      </c>
      <c r="S163" s="96"/>
      <c r="T163" s="96"/>
    </row>
    <row r="164" spans="1:20">
      <c r="A164" s="30">
        <f t="shared" si="30"/>
        <v>149</v>
      </c>
      <c r="B164" s="122">
        <v>39200</v>
      </c>
      <c r="C164" s="29" t="s">
        <v>271</v>
      </c>
      <c r="D164" s="106">
        <v>18749.059122249982</v>
      </c>
      <c r="E164" s="108">
        <v>0</v>
      </c>
      <c r="F164" s="108">
        <f t="shared" si="38"/>
        <v>18749.059122249982</v>
      </c>
      <c r="G164" s="105">
        <f t="shared" si="39"/>
        <v>1</v>
      </c>
      <c r="H164" s="96">
        <f t="shared" si="40"/>
        <v>0.49780000000000002</v>
      </c>
      <c r="I164" s="108">
        <f t="shared" si="41"/>
        <v>9333.2816310560411</v>
      </c>
      <c r="K164" s="106">
        <v>17869.127869749991</v>
      </c>
      <c r="L164" s="105">
        <f t="shared" si="42"/>
        <v>1</v>
      </c>
      <c r="M164" s="96">
        <f t="shared" si="42"/>
        <v>0.49780000000000002</v>
      </c>
      <c r="N164" s="108">
        <f t="shared" si="43"/>
        <v>8895.2518535615454</v>
      </c>
      <c r="S164" s="96"/>
      <c r="T164" s="96"/>
    </row>
    <row r="165" spans="1:20">
      <c r="A165" s="30">
        <f t="shared" si="30"/>
        <v>150</v>
      </c>
      <c r="B165" s="122">
        <v>39300</v>
      </c>
      <c r="C165" s="29" t="s">
        <v>185</v>
      </c>
      <c r="D165" s="106">
        <v>0</v>
      </c>
      <c r="E165" s="108">
        <v>0</v>
      </c>
      <c r="F165" s="108">
        <f t="shared" si="38"/>
        <v>0</v>
      </c>
      <c r="G165" s="105">
        <f t="shared" si="39"/>
        <v>1</v>
      </c>
      <c r="H165" s="96">
        <f t="shared" si="40"/>
        <v>0.49780000000000002</v>
      </c>
      <c r="I165" s="108">
        <f t="shared" si="41"/>
        <v>0</v>
      </c>
      <c r="K165" s="106">
        <v>0</v>
      </c>
      <c r="L165" s="105">
        <f t="shared" si="42"/>
        <v>1</v>
      </c>
      <c r="M165" s="96">
        <f t="shared" si="42"/>
        <v>0.49780000000000002</v>
      </c>
      <c r="N165" s="108">
        <f t="shared" si="43"/>
        <v>0</v>
      </c>
      <c r="S165" s="96"/>
      <c r="T165" s="96"/>
    </row>
    <row r="166" spans="1:20">
      <c r="A166" s="30">
        <f t="shared" si="30"/>
        <v>151</v>
      </c>
      <c r="B166" s="122">
        <v>39400</v>
      </c>
      <c r="C166" s="29" t="s">
        <v>254</v>
      </c>
      <c r="D166" s="106">
        <v>148312.298928</v>
      </c>
      <c r="E166" s="108">
        <v>0</v>
      </c>
      <c r="F166" s="108">
        <f t="shared" si="38"/>
        <v>148312.298928</v>
      </c>
      <c r="G166" s="105">
        <f t="shared" si="39"/>
        <v>1</v>
      </c>
      <c r="H166" s="96">
        <f t="shared" si="40"/>
        <v>0.49780000000000002</v>
      </c>
      <c r="I166" s="108">
        <f t="shared" si="41"/>
        <v>73829.862406358399</v>
      </c>
      <c r="K166" s="106">
        <v>143854.059324</v>
      </c>
      <c r="L166" s="105">
        <f t="shared" si="42"/>
        <v>1</v>
      </c>
      <c r="M166" s="96">
        <f t="shared" si="42"/>
        <v>0.49780000000000002</v>
      </c>
      <c r="N166" s="108">
        <f t="shared" si="43"/>
        <v>71610.550731487208</v>
      </c>
      <c r="S166" s="96"/>
      <c r="T166" s="96"/>
    </row>
    <row r="167" spans="1:20">
      <c r="A167" s="30">
        <f t="shared" si="30"/>
        <v>152</v>
      </c>
      <c r="B167" s="122">
        <v>39600</v>
      </c>
      <c r="C167" s="29" t="s">
        <v>272</v>
      </c>
      <c r="D167" s="106">
        <v>9399.2466179999992</v>
      </c>
      <c r="E167" s="108">
        <v>0</v>
      </c>
      <c r="F167" s="108">
        <f t="shared" si="38"/>
        <v>9399.2466179999992</v>
      </c>
      <c r="G167" s="105">
        <f t="shared" si="39"/>
        <v>1</v>
      </c>
      <c r="H167" s="96">
        <f t="shared" si="40"/>
        <v>0.49780000000000002</v>
      </c>
      <c r="I167" s="108">
        <f t="shared" si="41"/>
        <v>4678.9449664404001</v>
      </c>
      <c r="K167" s="106">
        <v>8788.9048404999994</v>
      </c>
      <c r="L167" s="105">
        <f t="shared" si="42"/>
        <v>1</v>
      </c>
      <c r="M167" s="96">
        <f t="shared" si="42"/>
        <v>0.49780000000000002</v>
      </c>
      <c r="N167" s="108">
        <f t="shared" si="43"/>
        <v>4375.1168296009</v>
      </c>
      <c r="S167" s="96"/>
      <c r="T167" s="96"/>
    </row>
    <row r="168" spans="1:20">
      <c r="A168" s="30">
        <f t="shared" si="30"/>
        <v>153</v>
      </c>
      <c r="B168" s="122">
        <v>39700</v>
      </c>
      <c r="C168" s="29" t="s">
        <v>258</v>
      </c>
      <c r="D168" s="106">
        <v>-4350.0706249999967</v>
      </c>
      <c r="E168" s="108">
        <v>0</v>
      </c>
      <c r="F168" s="108">
        <f t="shared" si="38"/>
        <v>-4350.0706249999967</v>
      </c>
      <c r="G168" s="105">
        <f t="shared" si="39"/>
        <v>1</v>
      </c>
      <c r="H168" s="96">
        <f t="shared" si="40"/>
        <v>0.49780000000000002</v>
      </c>
      <c r="I168" s="108">
        <f t="shared" si="41"/>
        <v>-2165.4651571249983</v>
      </c>
      <c r="K168" s="106">
        <v>-6009.382824999997</v>
      </c>
      <c r="L168" s="105">
        <f t="shared" si="42"/>
        <v>1</v>
      </c>
      <c r="M168" s="96">
        <f t="shared" si="42"/>
        <v>0.49780000000000002</v>
      </c>
      <c r="N168" s="108">
        <f t="shared" si="43"/>
        <v>-2991.4707702849987</v>
      </c>
      <c r="S168" s="96"/>
      <c r="T168" s="96"/>
    </row>
    <row r="169" spans="1:20">
      <c r="A169" s="30">
        <f t="shared" si="30"/>
        <v>154</v>
      </c>
      <c r="B169" s="122">
        <v>39701</v>
      </c>
      <c r="C169" s="29" t="s">
        <v>167</v>
      </c>
      <c r="D169" s="106">
        <v>0</v>
      </c>
      <c r="E169" s="108">
        <v>0</v>
      </c>
      <c r="F169" s="108">
        <f t="shared" si="38"/>
        <v>0</v>
      </c>
      <c r="G169" s="105">
        <f t="shared" si="39"/>
        <v>1</v>
      </c>
      <c r="H169" s="96">
        <f t="shared" si="40"/>
        <v>0.49780000000000002</v>
      </c>
      <c r="I169" s="108">
        <f t="shared" si="41"/>
        <v>0</v>
      </c>
      <c r="K169" s="106">
        <v>0</v>
      </c>
      <c r="L169" s="105">
        <f t="shared" si="42"/>
        <v>1</v>
      </c>
      <c r="M169" s="96">
        <f t="shared" si="42"/>
        <v>0.49780000000000002</v>
      </c>
      <c r="N169" s="108">
        <f t="shared" si="43"/>
        <v>0</v>
      </c>
      <c r="S169" s="96"/>
      <c r="T169" s="96"/>
    </row>
    <row r="170" spans="1:20">
      <c r="A170" s="30">
        <f t="shared" si="30"/>
        <v>155</v>
      </c>
      <c r="B170" s="124">
        <v>39702</v>
      </c>
      <c r="C170" s="29" t="s">
        <v>167</v>
      </c>
      <c r="D170" s="106">
        <v>0</v>
      </c>
      <c r="E170" s="108">
        <v>0</v>
      </c>
      <c r="F170" s="108">
        <f t="shared" si="38"/>
        <v>0</v>
      </c>
      <c r="G170" s="105">
        <f t="shared" si="39"/>
        <v>1</v>
      </c>
      <c r="H170" s="96">
        <f t="shared" si="40"/>
        <v>0.49780000000000002</v>
      </c>
      <c r="I170" s="108">
        <f t="shared" si="41"/>
        <v>0</v>
      </c>
      <c r="K170" s="106">
        <v>0</v>
      </c>
      <c r="L170" s="105">
        <f t="shared" si="42"/>
        <v>1</v>
      </c>
      <c r="M170" s="96">
        <f t="shared" si="42"/>
        <v>0.49780000000000002</v>
      </c>
      <c r="N170" s="108">
        <f t="shared" si="43"/>
        <v>0</v>
      </c>
      <c r="S170" s="96"/>
      <c r="T170" s="96"/>
    </row>
    <row r="171" spans="1:20">
      <c r="A171" s="30">
        <f t="shared" si="30"/>
        <v>156</v>
      </c>
      <c r="B171" s="124">
        <v>39800</v>
      </c>
      <c r="C171" s="29" t="s">
        <v>260</v>
      </c>
      <c r="D171" s="106">
        <v>734151.99282799975</v>
      </c>
      <c r="E171" s="108">
        <v>0</v>
      </c>
      <c r="F171" s="108">
        <f t="shared" si="38"/>
        <v>734151.99282799975</v>
      </c>
      <c r="G171" s="105">
        <f t="shared" si="39"/>
        <v>1</v>
      </c>
      <c r="H171" s="96">
        <f t="shared" si="40"/>
        <v>0.49780000000000002</v>
      </c>
      <c r="I171" s="108">
        <f t="shared" si="41"/>
        <v>365460.86202977831</v>
      </c>
      <c r="K171" s="106">
        <v>721858.0729400001</v>
      </c>
      <c r="L171" s="105">
        <f t="shared" si="42"/>
        <v>1</v>
      </c>
      <c r="M171" s="96">
        <f t="shared" si="42"/>
        <v>0.49780000000000002</v>
      </c>
      <c r="N171" s="108">
        <f t="shared" si="43"/>
        <v>359340.94870953204</v>
      </c>
      <c r="S171" s="96"/>
      <c r="T171" s="96"/>
    </row>
    <row r="172" spans="1:20">
      <c r="A172" s="30">
        <f t="shared" si="30"/>
        <v>157</v>
      </c>
      <c r="B172" s="124">
        <v>39900</v>
      </c>
      <c r="C172" s="29" t="s">
        <v>273</v>
      </c>
      <c r="D172" s="106">
        <v>0</v>
      </c>
      <c r="E172" s="108">
        <v>0</v>
      </c>
      <c r="F172" s="108">
        <f t="shared" si="38"/>
        <v>0</v>
      </c>
      <c r="G172" s="105">
        <f t="shared" si="39"/>
        <v>1</v>
      </c>
      <c r="H172" s="96">
        <f t="shared" si="40"/>
        <v>0.49780000000000002</v>
      </c>
      <c r="I172" s="108">
        <f t="shared" si="41"/>
        <v>0</v>
      </c>
      <c r="K172" s="106">
        <v>0</v>
      </c>
      <c r="L172" s="105">
        <f t="shared" si="42"/>
        <v>1</v>
      </c>
      <c r="M172" s="96">
        <f t="shared" si="42"/>
        <v>0.49780000000000002</v>
      </c>
      <c r="N172" s="108">
        <f t="shared" si="43"/>
        <v>0</v>
      </c>
      <c r="S172" s="96"/>
      <c r="T172" s="96"/>
    </row>
    <row r="173" spans="1:20">
      <c r="A173" s="30">
        <f t="shared" si="30"/>
        <v>158</v>
      </c>
      <c r="B173" s="124">
        <v>39901</v>
      </c>
      <c r="C173" s="29" t="s">
        <v>274</v>
      </c>
      <c r="D173" s="106">
        <v>-34765.769999999997</v>
      </c>
      <c r="E173" s="108">
        <v>0</v>
      </c>
      <c r="F173" s="108">
        <f t="shared" si="38"/>
        <v>-34765.769999999997</v>
      </c>
      <c r="G173" s="105">
        <f t="shared" si="39"/>
        <v>1</v>
      </c>
      <c r="H173" s="96">
        <f t="shared" si="40"/>
        <v>0.49780000000000002</v>
      </c>
      <c r="I173" s="108">
        <f t="shared" si="41"/>
        <v>-17306.400306</v>
      </c>
      <c r="K173" s="106">
        <v>-34765.770000000004</v>
      </c>
      <c r="L173" s="105">
        <f t="shared" si="42"/>
        <v>1</v>
      </c>
      <c r="M173" s="96">
        <f t="shared" si="42"/>
        <v>0.49780000000000002</v>
      </c>
      <c r="N173" s="108">
        <f t="shared" si="43"/>
        <v>-17306.400306000003</v>
      </c>
      <c r="S173" s="96"/>
      <c r="T173" s="96"/>
    </row>
    <row r="174" spans="1:20">
      <c r="A174" s="30">
        <f t="shared" si="30"/>
        <v>159</v>
      </c>
      <c r="B174" s="124">
        <v>39902</v>
      </c>
      <c r="C174" s="29" t="s">
        <v>275</v>
      </c>
      <c r="D174" s="106">
        <v>0</v>
      </c>
      <c r="E174" s="108">
        <v>0</v>
      </c>
      <c r="F174" s="108">
        <f t="shared" si="38"/>
        <v>0</v>
      </c>
      <c r="G174" s="105">
        <f t="shared" si="39"/>
        <v>1</v>
      </c>
      <c r="H174" s="96">
        <f t="shared" si="40"/>
        <v>0.49780000000000002</v>
      </c>
      <c r="I174" s="108">
        <f t="shared" si="41"/>
        <v>0</v>
      </c>
      <c r="K174" s="106">
        <v>0</v>
      </c>
      <c r="L174" s="105">
        <f t="shared" si="42"/>
        <v>1</v>
      </c>
      <c r="M174" s="96">
        <f t="shared" si="42"/>
        <v>0.49780000000000002</v>
      </c>
      <c r="N174" s="108">
        <f t="shared" si="43"/>
        <v>0</v>
      </c>
      <c r="S174" s="96"/>
      <c r="T174" s="96"/>
    </row>
    <row r="175" spans="1:20">
      <c r="A175" s="30">
        <f t="shared" si="30"/>
        <v>160</v>
      </c>
      <c r="B175" s="124">
        <v>39903</v>
      </c>
      <c r="C175" s="29" t="s">
        <v>261</v>
      </c>
      <c r="D175" s="106">
        <v>0</v>
      </c>
      <c r="E175" s="108">
        <v>0</v>
      </c>
      <c r="F175" s="108">
        <f t="shared" si="38"/>
        <v>0</v>
      </c>
      <c r="G175" s="105">
        <f t="shared" si="39"/>
        <v>1</v>
      </c>
      <c r="H175" s="96">
        <f t="shared" si="40"/>
        <v>0.49780000000000002</v>
      </c>
      <c r="I175" s="108">
        <f t="shared" si="41"/>
        <v>0</v>
      </c>
      <c r="K175" s="106">
        <v>0</v>
      </c>
      <c r="L175" s="105">
        <f t="shared" si="42"/>
        <v>1</v>
      </c>
      <c r="M175" s="96">
        <f t="shared" si="42"/>
        <v>0.49780000000000002</v>
      </c>
      <c r="N175" s="108">
        <f t="shared" si="43"/>
        <v>0</v>
      </c>
      <c r="S175" s="96"/>
      <c r="T175" s="96"/>
    </row>
    <row r="176" spans="1:20">
      <c r="A176" s="30">
        <f t="shared" si="30"/>
        <v>161</v>
      </c>
      <c r="B176" s="124">
        <v>39906</v>
      </c>
      <c r="C176" s="29" t="s">
        <v>262</v>
      </c>
      <c r="D176" s="106">
        <v>70196.03</v>
      </c>
      <c r="E176" s="108">
        <v>0</v>
      </c>
      <c r="F176" s="108">
        <f t="shared" si="38"/>
        <v>70196.03</v>
      </c>
      <c r="G176" s="105">
        <f t="shared" si="39"/>
        <v>1</v>
      </c>
      <c r="H176" s="96">
        <f t="shared" si="40"/>
        <v>0.49780000000000002</v>
      </c>
      <c r="I176" s="108">
        <f t="shared" si="41"/>
        <v>34943.583734</v>
      </c>
      <c r="K176" s="106">
        <v>70196.030000000013</v>
      </c>
      <c r="L176" s="105">
        <f t="shared" si="42"/>
        <v>1</v>
      </c>
      <c r="M176" s="96">
        <f t="shared" si="42"/>
        <v>0.49780000000000002</v>
      </c>
      <c r="N176" s="108">
        <f t="shared" si="43"/>
        <v>34943.583734000007</v>
      </c>
      <c r="S176" s="96"/>
      <c r="T176" s="96"/>
    </row>
    <row r="177" spans="1:20">
      <c r="A177" s="30">
        <f t="shared" si="30"/>
        <v>162</v>
      </c>
      <c r="B177" s="124">
        <v>39907</v>
      </c>
      <c r="C177" s="29" t="s">
        <v>263</v>
      </c>
      <c r="D177" s="106">
        <v>54468.076303583308</v>
      </c>
      <c r="E177" s="108">
        <v>0</v>
      </c>
      <c r="F177" s="108">
        <f t="shared" si="38"/>
        <v>54468.076303583308</v>
      </c>
      <c r="G177" s="105">
        <f t="shared" si="39"/>
        <v>1</v>
      </c>
      <c r="H177" s="96">
        <f t="shared" si="40"/>
        <v>0.49780000000000002</v>
      </c>
      <c r="I177" s="108">
        <f t="shared" si="41"/>
        <v>27114.208383923771</v>
      </c>
      <c r="K177" s="106">
        <v>42358.693237275627</v>
      </c>
      <c r="L177" s="105">
        <f t="shared" si="42"/>
        <v>1</v>
      </c>
      <c r="M177" s="96">
        <f t="shared" si="42"/>
        <v>0.49780000000000002</v>
      </c>
      <c r="N177" s="108">
        <f t="shared" si="43"/>
        <v>21086.15749351581</v>
      </c>
      <c r="S177" s="96"/>
      <c r="T177" s="96"/>
    </row>
    <row r="178" spans="1:20">
      <c r="A178" s="30">
        <f t="shared" si="30"/>
        <v>163</v>
      </c>
      <c r="B178" s="124">
        <v>39908</v>
      </c>
      <c r="C178" s="29" t="s">
        <v>264</v>
      </c>
      <c r="D178" s="106">
        <v>828509.36</v>
      </c>
      <c r="E178" s="108">
        <v>0</v>
      </c>
      <c r="F178" s="108">
        <f t="shared" si="38"/>
        <v>828509.36</v>
      </c>
      <c r="G178" s="105">
        <f t="shared" si="39"/>
        <v>1</v>
      </c>
      <c r="H178" s="96">
        <f t="shared" si="40"/>
        <v>0.49780000000000002</v>
      </c>
      <c r="I178" s="108">
        <f t="shared" si="41"/>
        <v>412431.959408</v>
      </c>
      <c r="K178" s="106">
        <v>828509.36</v>
      </c>
      <c r="L178" s="105">
        <f t="shared" si="42"/>
        <v>1</v>
      </c>
      <c r="M178" s="96">
        <f t="shared" si="42"/>
        <v>0.49780000000000002</v>
      </c>
      <c r="N178" s="108">
        <f t="shared" si="43"/>
        <v>412431.959408</v>
      </c>
      <c r="S178" s="96"/>
      <c r="T178" s="96"/>
    </row>
    <row r="179" spans="1:20">
      <c r="A179" s="30">
        <f t="shared" si="30"/>
        <v>164</v>
      </c>
      <c r="B179" s="124"/>
      <c r="C179" s="29" t="s">
        <v>265</v>
      </c>
      <c r="D179" s="106">
        <v>52517.30000000001</v>
      </c>
      <c r="E179" s="98"/>
      <c r="F179" s="108">
        <f t="shared" si="38"/>
        <v>52517.30000000001</v>
      </c>
      <c r="G179" s="105">
        <f t="shared" si="39"/>
        <v>1</v>
      </c>
      <c r="H179" s="96">
        <f t="shared" si="40"/>
        <v>0.49780000000000002</v>
      </c>
      <c r="I179" s="110">
        <f t="shared" si="41"/>
        <v>26143.111940000006</v>
      </c>
      <c r="K179" s="106">
        <v>52517.30000000001</v>
      </c>
      <c r="L179" s="105">
        <f>G179</f>
        <v>1</v>
      </c>
      <c r="M179" s="96">
        <f>H179</f>
        <v>0.49780000000000002</v>
      </c>
      <c r="N179" s="110">
        <f t="shared" si="43"/>
        <v>26143.111940000006</v>
      </c>
      <c r="S179" s="96"/>
      <c r="T179" s="96"/>
    </row>
    <row r="180" spans="1:20">
      <c r="A180" s="30">
        <f t="shared" si="30"/>
        <v>165</v>
      </c>
      <c r="B180" s="126"/>
      <c r="C180" s="29"/>
      <c r="D180" s="84"/>
      <c r="E180" s="84"/>
      <c r="F180" s="84"/>
    </row>
    <row r="181" spans="1:20" ht="15" customHeight="1">
      <c r="A181" s="30">
        <f t="shared" ref="A181:A244" si="44">A180+1</f>
        <v>166</v>
      </c>
      <c r="B181" s="126"/>
      <c r="C181" s="29" t="s">
        <v>176</v>
      </c>
      <c r="D181" s="106">
        <f>SUM(D158:D179)</f>
        <v>2073810.8970420833</v>
      </c>
      <c r="E181" s="106">
        <f>SUM(E158:E179)</f>
        <v>0</v>
      </c>
      <c r="F181" s="106">
        <f>SUM(F158:F179)</f>
        <v>2073810.8970420833</v>
      </c>
      <c r="I181" s="106">
        <f>SUM(I158:I179)</f>
        <v>1032343.0645475489</v>
      </c>
      <c r="K181" s="106">
        <f>SUM(K158:K179)</f>
        <v>2038725.2096722757</v>
      </c>
      <c r="N181" s="106">
        <f>SUM(N158:N179)</f>
        <v>1014877.4093748587</v>
      </c>
    </row>
    <row r="182" spans="1:20" ht="15" customHeight="1">
      <c r="A182" s="30">
        <f t="shared" si="44"/>
        <v>167</v>
      </c>
      <c r="B182" s="126"/>
      <c r="C182" s="29"/>
    </row>
    <row r="183" spans="1:20" ht="15" customHeight="1" thickBot="1">
      <c r="A183" s="30">
        <f t="shared" si="44"/>
        <v>168</v>
      </c>
      <c r="B183" s="126"/>
      <c r="C183" s="29" t="s">
        <v>276</v>
      </c>
      <c r="D183" s="111">
        <f>D130+D155+D181</f>
        <v>2073810.8970420833</v>
      </c>
      <c r="E183" s="111">
        <f>E130+E155+E181</f>
        <v>0</v>
      </c>
      <c r="F183" s="111">
        <f>F130+F155+F181</f>
        <v>2073810.8970420833</v>
      </c>
      <c r="I183" s="111">
        <f>I130+I155+I181</f>
        <v>1032343.0645475489</v>
      </c>
      <c r="K183" s="111">
        <f>K130+K155+K181</f>
        <v>2038725.2096722757</v>
      </c>
      <c r="N183" s="111">
        <f>N130+N155+N181</f>
        <v>1014877.4093748587</v>
      </c>
    </row>
    <row r="184" spans="1:20" ht="15" customHeight="1" thickTop="1">
      <c r="A184" s="30">
        <f t="shared" si="44"/>
        <v>169</v>
      </c>
      <c r="B184" s="76"/>
      <c r="D184" s="82"/>
      <c r="E184" s="112"/>
    </row>
    <row r="185" spans="1:20" ht="15" customHeight="1">
      <c r="A185" s="30">
        <f t="shared" si="44"/>
        <v>170</v>
      </c>
      <c r="B185" s="92" t="s">
        <v>191</v>
      </c>
      <c r="D185" s="82"/>
      <c r="E185" s="112"/>
    </row>
    <row r="186" spans="1:20" ht="15" customHeight="1">
      <c r="A186" s="30">
        <f t="shared" si="44"/>
        <v>171</v>
      </c>
      <c r="D186" s="82"/>
    </row>
    <row r="187" spans="1:20" ht="15" customHeight="1">
      <c r="A187" s="30">
        <f t="shared" si="44"/>
        <v>172</v>
      </c>
      <c r="B187" s="126"/>
      <c r="C187" s="75" t="s">
        <v>182</v>
      </c>
      <c r="D187" s="82"/>
    </row>
    <row r="188" spans="1:20" ht="15" customHeight="1">
      <c r="A188" s="30">
        <f t="shared" si="44"/>
        <v>173</v>
      </c>
      <c r="B188" s="122">
        <v>39000</v>
      </c>
      <c r="C188" s="29" t="s">
        <v>246</v>
      </c>
      <c r="D188" s="106">
        <v>582514.55541571346</v>
      </c>
      <c r="E188" s="106">
        <v>0</v>
      </c>
      <c r="F188" s="106">
        <f t="shared" ref="F188:F226" si="45">D188+E188</f>
        <v>582514.55541571346</v>
      </c>
      <c r="G188" s="96">
        <v>0.104</v>
      </c>
      <c r="H188" s="96">
        <v>0.49780000000000002</v>
      </c>
      <c r="I188" s="108">
        <f t="shared" ref="I188:I195" si="46">F188*G188*H188</f>
        <v>30157.477551337983</v>
      </c>
      <c r="K188" s="106">
        <v>555047.88364092272</v>
      </c>
      <c r="L188" s="96">
        <f>G188</f>
        <v>0.104</v>
      </c>
      <c r="M188" s="96">
        <f t="shared" ref="M188:M226" si="47">H188</f>
        <v>0.49780000000000002</v>
      </c>
      <c r="N188" s="106">
        <f t="shared" ref="N188:N226" si="48">K188*L188*M188</f>
        <v>28735.494993550939</v>
      </c>
      <c r="P188" s="114"/>
      <c r="S188" s="96"/>
      <c r="T188" s="96"/>
    </row>
    <row r="189" spans="1:20" ht="15" customHeight="1">
      <c r="A189" s="30">
        <f t="shared" si="44"/>
        <v>174</v>
      </c>
      <c r="B189" s="122">
        <v>39005</v>
      </c>
      <c r="C189" s="29" t="s">
        <v>277</v>
      </c>
      <c r="D189" s="106">
        <v>4093327.6232697456</v>
      </c>
      <c r="E189" s="115">
        <v>0</v>
      </c>
      <c r="F189" s="108">
        <f t="shared" si="45"/>
        <v>4093327.6232697456</v>
      </c>
      <c r="G189" s="96">
        <v>1</v>
      </c>
      <c r="H189" s="96">
        <v>1.570628E-2</v>
      </c>
      <c r="I189" s="108">
        <f t="shared" si="46"/>
        <v>64290.949782809141</v>
      </c>
      <c r="K189" s="106">
        <v>3955061.1366212466</v>
      </c>
      <c r="L189" s="96">
        <f t="shared" ref="L189:L226" si="49">G189</f>
        <v>1</v>
      </c>
      <c r="M189" s="96">
        <f t="shared" si="47"/>
        <v>1.570628E-2</v>
      </c>
      <c r="N189" s="108">
        <f t="shared" si="48"/>
        <v>62119.297628891552</v>
      </c>
      <c r="P189" s="133"/>
      <c r="S189" s="96"/>
      <c r="T189" s="96"/>
    </row>
    <row r="190" spans="1:20" ht="15" customHeight="1">
      <c r="A190" s="30">
        <f t="shared" si="44"/>
        <v>175</v>
      </c>
      <c r="B190" s="122">
        <v>39009</v>
      </c>
      <c r="C190" s="29" t="s">
        <v>250</v>
      </c>
      <c r="D190" s="106">
        <v>9316766.3500000034</v>
      </c>
      <c r="E190" s="115">
        <v>0</v>
      </c>
      <c r="F190" s="108">
        <f t="shared" si="45"/>
        <v>9316766.3500000034</v>
      </c>
      <c r="G190" s="96">
        <f>$G$188</f>
        <v>0.104</v>
      </c>
      <c r="H190" s="96">
        <f>$H$188</f>
        <v>0.49780000000000002</v>
      </c>
      <c r="I190" s="108">
        <f t="shared" si="46"/>
        <v>482340.17405912018</v>
      </c>
      <c r="K190" s="106">
        <v>9316766.3500000052</v>
      </c>
      <c r="L190" s="96">
        <f t="shared" si="49"/>
        <v>0.104</v>
      </c>
      <c r="M190" s="96">
        <f t="shared" si="47"/>
        <v>0.49780000000000002</v>
      </c>
      <c r="N190" s="108">
        <f t="shared" si="48"/>
        <v>482340.1740591203</v>
      </c>
      <c r="P190" s="134"/>
      <c r="S190" s="96"/>
      <c r="T190" s="96"/>
    </row>
    <row r="191" spans="1:20" ht="15" customHeight="1">
      <c r="A191" s="30">
        <f t="shared" si="44"/>
        <v>176</v>
      </c>
      <c r="B191" s="122">
        <v>39020</v>
      </c>
      <c r="C191" s="29" t="s">
        <v>193</v>
      </c>
      <c r="D191" s="106">
        <v>-0.04</v>
      </c>
      <c r="E191" s="115">
        <v>0</v>
      </c>
      <c r="F191" s="108">
        <f t="shared" si="45"/>
        <v>-0.04</v>
      </c>
      <c r="G191" s="96">
        <v>1</v>
      </c>
      <c r="H191" s="96">
        <v>6.3622429999999994E-2</v>
      </c>
      <c r="I191" s="108">
        <f t="shared" si="46"/>
        <v>-2.5448971999999996E-3</v>
      </c>
      <c r="K191" s="106">
        <v>-3.9999999999999994E-2</v>
      </c>
      <c r="L191" s="96">
        <f t="shared" si="49"/>
        <v>1</v>
      </c>
      <c r="M191" s="96">
        <f t="shared" si="47"/>
        <v>6.3622429999999994E-2</v>
      </c>
      <c r="N191" s="108">
        <f t="shared" si="48"/>
        <v>-2.5448971999999992E-3</v>
      </c>
      <c r="P191" s="114"/>
      <c r="S191" s="96"/>
      <c r="T191" s="96"/>
    </row>
    <row r="192" spans="1:20" ht="15" customHeight="1">
      <c r="A192" s="30">
        <f t="shared" si="44"/>
        <v>177</v>
      </c>
      <c r="B192" s="122">
        <v>39029</v>
      </c>
      <c r="C192" s="29" t="s">
        <v>194</v>
      </c>
      <c r="D192" s="106">
        <v>736.1581180960718</v>
      </c>
      <c r="E192" s="115">
        <f>0</f>
        <v>0</v>
      </c>
      <c r="F192" s="108">
        <f t="shared" si="45"/>
        <v>736.1581180960718</v>
      </c>
      <c r="G192" s="96">
        <v>1</v>
      </c>
      <c r="H192" s="96">
        <v>6.3622429999999994E-2</v>
      </c>
      <c r="I192" s="108">
        <f t="shared" si="46"/>
        <v>46.836168337499053</v>
      </c>
      <c r="K192" s="106">
        <v>432.87688030568194</v>
      </c>
      <c r="L192" s="96">
        <f t="shared" si="49"/>
        <v>1</v>
      </c>
      <c r="M192" s="96">
        <f t="shared" si="47"/>
        <v>6.3622429999999994E-2</v>
      </c>
      <c r="N192" s="108">
        <f t="shared" si="48"/>
        <v>27.540679015866626</v>
      </c>
      <c r="P192" s="114"/>
      <c r="S192" s="96"/>
      <c r="T192" s="96"/>
    </row>
    <row r="193" spans="1:20" ht="15" customHeight="1">
      <c r="A193" s="30">
        <f t="shared" si="44"/>
        <v>178</v>
      </c>
      <c r="B193" s="122">
        <v>39100</v>
      </c>
      <c r="C193" s="29" t="s">
        <v>251</v>
      </c>
      <c r="D193" s="106">
        <v>2207717.0739192823</v>
      </c>
      <c r="E193" s="115">
        <f>0</f>
        <v>0</v>
      </c>
      <c r="F193" s="108">
        <f t="shared" si="45"/>
        <v>2207717.0739192823</v>
      </c>
      <c r="G193" s="96">
        <f>$G$188</f>
        <v>0.104</v>
      </c>
      <c r="H193" s="96">
        <f>$H$188</f>
        <v>0.49780000000000002</v>
      </c>
      <c r="I193" s="108">
        <f t="shared" si="46"/>
        <v>114296.16217728994</v>
      </c>
      <c r="K193" s="106">
        <v>2105155.3256489048</v>
      </c>
      <c r="L193" s="96">
        <f t="shared" si="49"/>
        <v>0.104</v>
      </c>
      <c r="M193" s="96">
        <f t="shared" si="47"/>
        <v>0.49780000000000002</v>
      </c>
      <c r="N193" s="108">
        <f t="shared" si="48"/>
        <v>108986.41739523457</v>
      </c>
      <c r="P193" s="114"/>
      <c r="S193" s="96"/>
      <c r="T193" s="96"/>
    </row>
    <row r="194" spans="1:20" ht="15" customHeight="1">
      <c r="A194" s="30">
        <f t="shared" si="44"/>
        <v>179</v>
      </c>
      <c r="B194" s="122">
        <v>39102</v>
      </c>
      <c r="C194" s="29" t="s">
        <v>278</v>
      </c>
      <c r="D194" s="106">
        <v>1.26</v>
      </c>
      <c r="E194" s="115">
        <f>0</f>
        <v>0</v>
      </c>
      <c r="F194" s="108">
        <f t="shared" si="45"/>
        <v>1.26</v>
      </c>
      <c r="G194" s="96">
        <f>$G$188</f>
        <v>0.104</v>
      </c>
      <c r="H194" s="96">
        <f>$H$188</f>
        <v>0.49780000000000002</v>
      </c>
      <c r="I194" s="108">
        <f t="shared" si="46"/>
        <v>6.5231711999999997E-2</v>
      </c>
      <c r="K194" s="106">
        <v>1.26</v>
      </c>
      <c r="L194" s="96">
        <f t="shared" si="49"/>
        <v>0.104</v>
      </c>
      <c r="M194" s="96">
        <f t="shared" si="47"/>
        <v>0.49780000000000002</v>
      </c>
      <c r="N194" s="108">
        <f t="shared" si="48"/>
        <v>6.5231711999999997E-2</v>
      </c>
      <c r="P194" s="114"/>
      <c r="S194" s="96"/>
      <c r="T194" s="96"/>
    </row>
    <row r="195" spans="1:20" ht="15" customHeight="1">
      <c r="A195" s="30">
        <f t="shared" si="44"/>
        <v>180</v>
      </c>
      <c r="B195" s="122">
        <v>39103</v>
      </c>
      <c r="C195" s="29" t="s">
        <v>219</v>
      </c>
      <c r="D195" s="106">
        <v>0.45</v>
      </c>
      <c r="E195" s="115">
        <f>0</f>
        <v>0</v>
      </c>
      <c r="F195" s="108">
        <f t="shared" si="45"/>
        <v>0.45</v>
      </c>
      <c r="G195" s="96">
        <f>$G$188</f>
        <v>0.104</v>
      </c>
      <c r="H195" s="96">
        <f>$H$188</f>
        <v>0.49780000000000002</v>
      </c>
      <c r="I195" s="108">
        <f t="shared" si="46"/>
        <v>2.3297040000000001E-2</v>
      </c>
      <c r="K195" s="106">
        <v>0.45000000000000012</v>
      </c>
      <c r="L195" s="96">
        <f t="shared" si="49"/>
        <v>0.104</v>
      </c>
      <c r="M195" s="96">
        <f t="shared" si="47"/>
        <v>0.49780000000000002</v>
      </c>
      <c r="N195" s="108">
        <f t="shared" si="48"/>
        <v>2.3297040000000005E-2</v>
      </c>
      <c r="P195" s="114"/>
      <c r="S195" s="96"/>
      <c r="T195" s="96"/>
    </row>
    <row r="196" spans="1:20" ht="15" customHeight="1">
      <c r="A196" s="30">
        <f t="shared" si="44"/>
        <v>181</v>
      </c>
      <c r="B196" s="122">
        <v>39104</v>
      </c>
      <c r="C196" s="29" t="s">
        <v>279</v>
      </c>
      <c r="D196" s="106">
        <v>49798.275776999952</v>
      </c>
      <c r="E196" s="115">
        <f>0</f>
        <v>0</v>
      </c>
      <c r="F196" s="108">
        <f t="shared" si="45"/>
        <v>49798.275776999952</v>
      </c>
      <c r="G196" s="96">
        <v>1</v>
      </c>
      <c r="H196" s="96">
        <v>1.570628E-2</v>
      </c>
      <c r="I196" s="108">
        <f>F196*G196*H196</f>
        <v>782.14566287077878</v>
      </c>
      <c r="K196" s="106">
        <v>44584.185554999975</v>
      </c>
      <c r="L196" s="96">
        <f t="shared" si="49"/>
        <v>1</v>
      </c>
      <c r="M196" s="96">
        <f t="shared" si="47"/>
        <v>1.570628E-2</v>
      </c>
      <c r="N196" s="108">
        <f t="shared" si="48"/>
        <v>700.25170189878497</v>
      </c>
      <c r="P196" s="133"/>
      <c r="S196" s="96"/>
      <c r="T196" s="96"/>
    </row>
    <row r="197" spans="1:20" ht="15" customHeight="1">
      <c r="A197" s="30">
        <f t="shared" si="44"/>
        <v>182</v>
      </c>
      <c r="B197" s="122">
        <v>39120</v>
      </c>
      <c r="C197" s="29" t="s">
        <v>197</v>
      </c>
      <c r="D197" s="106">
        <v>102633.09091299995</v>
      </c>
      <c r="E197" s="115">
        <f>0</f>
        <v>0</v>
      </c>
      <c r="F197" s="108">
        <f t="shared" si="45"/>
        <v>102633.09091299995</v>
      </c>
      <c r="G197" s="96">
        <v>1</v>
      </c>
      <c r="H197" s="96">
        <v>6.3622429999999994E-2</v>
      </c>
      <c r="I197" s="108">
        <f t="shared" ref="I197:I226" si="50">F197*G197*H197</f>
        <v>6529.7666422959746</v>
      </c>
      <c r="K197" s="106">
        <v>102492.007795</v>
      </c>
      <c r="L197" s="96">
        <f t="shared" si="49"/>
        <v>1</v>
      </c>
      <c r="M197" s="96">
        <f t="shared" si="47"/>
        <v>6.3622429999999994E-2</v>
      </c>
      <c r="N197" s="108">
        <f t="shared" si="48"/>
        <v>6520.7905914968414</v>
      </c>
      <c r="P197" s="114"/>
      <c r="S197" s="96"/>
      <c r="T197" s="96"/>
    </row>
    <row r="198" spans="1:20" ht="15" customHeight="1">
      <c r="A198" s="30">
        <f t="shared" si="44"/>
        <v>183</v>
      </c>
      <c r="B198" s="122">
        <v>39200</v>
      </c>
      <c r="C198" s="29" t="s">
        <v>252</v>
      </c>
      <c r="D198" s="106">
        <v>5494.9999999999982</v>
      </c>
      <c r="E198" s="115">
        <f>0</f>
        <v>0</v>
      </c>
      <c r="F198" s="108">
        <f t="shared" si="45"/>
        <v>5494.9999999999982</v>
      </c>
      <c r="G198" s="96">
        <f t="shared" ref="G198:G200" si="51">$G$188</f>
        <v>0.104</v>
      </c>
      <c r="H198" s="96">
        <f t="shared" ref="H198:H200" si="52">$H$188</f>
        <v>0.49780000000000002</v>
      </c>
      <c r="I198" s="108">
        <f t="shared" si="50"/>
        <v>284.48274399999991</v>
      </c>
      <c r="K198" s="106">
        <v>5494.9999999999991</v>
      </c>
      <c r="L198" s="96">
        <f t="shared" si="49"/>
        <v>0.104</v>
      </c>
      <c r="M198" s="96">
        <f t="shared" si="47"/>
        <v>0.49780000000000002</v>
      </c>
      <c r="N198" s="108">
        <f t="shared" si="48"/>
        <v>284.48274399999997</v>
      </c>
      <c r="P198" s="114"/>
      <c r="S198" s="96"/>
      <c r="T198" s="96"/>
    </row>
    <row r="199" spans="1:20" ht="15" customHeight="1">
      <c r="A199" s="30">
        <f t="shared" si="44"/>
        <v>184</v>
      </c>
      <c r="B199" s="122">
        <v>39300</v>
      </c>
      <c r="C199" s="29" t="s">
        <v>280</v>
      </c>
      <c r="D199" s="106">
        <v>0</v>
      </c>
      <c r="E199" s="115">
        <f>0</f>
        <v>0</v>
      </c>
      <c r="F199" s="108">
        <f t="shared" si="45"/>
        <v>0</v>
      </c>
      <c r="G199" s="96">
        <f t="shared" si="51"/>
        <v>0.104</v>
      </c>
      <c r="H199" s="96">
        <f t="shared" si="52"/>
        <v>0.49780000000000002</v>
      </c>
      <c r="I199" s="108">
        <f t="shared" si="50"/>
        <v>0</v>
      </c>
      <c r="K199" s="106">
        <v>0</v>
      </c>
      <c r="L199" s="96">
        <f t="shared" si="49"/>
        <v>0.104</v>
      </c>
      <c r="M199" s="96">
        <f t="shared" si="47"/>
        <v>0.49780000000000002</v>
      </c>
      <c r="N199" s="108">
        <f t="shared" si="48"/>
        <v>0</v>
      </c>
      <c r="P199" s="114"/>
      <c r="S199" s="96"/>
      <c r="T199" s="96"/>
    </row>
    <row r="200" spans="1:20" ht="15" customHeight="1">
      <c r="A200" s="30">
        <f t="shared" si="44"/>
        <v>185</v>
      </c>
      <c r="B200" s="122">
        <v>39400</v>
      </c>
      <c r="C200" s="29" t="s">
        <v>254</v>
      </c>
      <c r="D200" s="106">
        <v>32785.96</v>
      </c>
      <c r="E200" s="115">
        <f>0</f>
        <v>0</v>
      </c>
      <c r="F200" s="108">
        <f t="shared" si="45"/>
        <v>32785.96</v>
      </c>
      <c r="G200" s="96">
        <f t="shared" si="51"/>
        <v>0.104</v>
      </c>
      <c r="H200" s="96">
        <f t="shared" si="52"/>
        <v>0.49780000000000002</v>
      </c>
      <c r="I200" s="108">
        <f t="shared" si="50"/>
        <v>1697.368492352</v>
      </c>
      <c r="K200" s="106">
        <v>32785.960000000006</v>
      </c>
      <c r="L200" s="96">
        <f t="shared" si="49"/>
        <v>0.104</v>
      </c>
      <c r="M200" s="96">
        <f t="shared" si="47"/>
        <v>0.49780000000000002</v>
      </c>
      <c r="N200" s="108">
        <f t="shared" si="48"/>
        <v>1697.3684923520004</v>
      </c>
      <c r="P200" s="114"/>
      <c r="S200" s="96"/>
      <c r="T200" s="96"/>
    </row>
    <row r="201" spans="1:20" ht="15" customHeight="1">
      <c r="A201" s="30">
        <f t="shared" si="44"/>
        <v>186</v>
      </c>
      <c r="B201" s="122">
        <v>39420</v>
      </c>
      <c r="C201" s="29" t="s">
        <v>198</v>
      </c>
      <c r="D201" s="106">
        <v>388.07</v>
      </c>
      <c r="E201" s="115">
        <f>0</f>
        <v>0</v>
      </c>
      <c r="F201" s="108">
        <f t="shared" si="45"/>
        <v>388.07</v>
      </c>
      <c r="G201" s="96">
        <v>1</v>
      </c>
      <c r="H201" s="96">
        <v>6.3622429999999994E-2</v>
      </c>
      <c r="I201" s="108">
        <f t="shared" si="50"/>
        <v>24.689956410099999</v>
      </c>
      <c r="K201" s="106">
        <v>388.07</v>
      </c>
      <c r="L201" s="96">
        <f t="shared" si="49"/>
        <v>1</v>
      </c>
      <c r="M201" s="96">
        <f t="shared" si="47"/>
        <v>6.3622429999999994E-2</v>
      </c>
      <c r="N201" s="108">
        <f t="shared" si="48"/>
        <v>24.689956410099999</v>
      </c>
      <c r="P201" s="114"/>
      <c r="S201" s="96"/>
      <c r="T201" s="96"/>
    </row>
    <row r="202" spans="1:20" ht="15" customHeight="1">
      <c r="A202" s="30">
        <f t="shared" si="44"/>
        <v>187</v>
      </c>
      <c r="B202" s="122">
        <v>39500</v>
      </c>
      <c r="C202" s="29" t="s">
        <v>281</v>
      </c>
      <c r="D202" s="106">
        <v>0</v>
      </c>
      <c r="E202" s="115">
        <f>0</f>
        <v>0</v>
      </c>
      <c r="F202" s="108">
        <f t="shared" si="45"/>
        <v>0</v>
      </c>
      <c r="G202" s="96">
        <f t="shared" ref="G202:G226" si="53">$G$188</f>
        <v>0.104</v>
      </c>
      <c r="H202" s="96">
        <f t="shared" ref="H202:H226" si="54">$H$188</f>
        <v>0.49780000000000002</v>
      </c>
      <c r="I202" s="108">
        <f t="shared" si="50"/>
        <v>0</v>
      </c>
      <c r="K202" s="106">
        <v>0</v>
      </c>
      <c r="L202" s="96">
        <f t="shared" si="49"/>
        <v>0.104</v>
      </c>
      <c r="M202" s="96">
        <f t="shared" si="47"/>
        <v>0.49780000000000002</v>
      </c>
      <c r="N202" s="108">
        <f t="shared" si="48"/>
        <v>0</v>
      </c>
      <c r="P202" s="114"/>
      <c r="S202" s="96"/>
      <c r="T202" s="96"/>
    </row>
    <row r="203" spans="1:20" ht="15" customHeight="1">
      <c r="A203" s="30">
        <f t="shared" si="44"/>
        <v>188</v>
      </c>
      <c r="B203" s="122">
        <v>39700</v>
      </c>
      <c r="C203" s="29" t="s">
        <v>258</v>
      </c>
      <c r="D203" s="106">
        <v>535992.70180750091</v>
      </c>
      <c r="E203" s="115">
        <f>0</f>
        <v>0</v>
      </c>
      <c r="F203" s="108">
        <f t="shared" si="45"/>
        <v>535992.70180750091</v>
      </c>
      <c r="G203" s="96">
        <f t="shared" si="53"/>
        <v>0.104</v>
      </c>
      <c r="H203" s="96">
        <f t="shared" si="54"/>
        <v>0.49780000000000002</v>
      </c>
      <c r="I203" s="108">
        <f t="shared" si="50"/>
        <v>27748.98536381649</v>
      </c>
      <c r="K203" s="106">
        <v>535734.58986250078</v>
      </c>
      <c r="L203" s="96">
        <f t="shared" si="49"/>
        <v>0.104</v>
      </c>
      <c r="M203" s="96">
        <f t="shared" si="47"/>
        <v>0.49780000000000002</v>
      </c>
      <c r="N203" s="108">
        <f t="shared" si="48"/>
        <v>27735.622598689501</v>
      </c>
      <c r="P203" s="114"/>
      <c r="S203" s="96"/>
      <c r="T203" s="96"/>
    </row>
    <row r="204" spans="1:20" ht="15" customHeight="1">
      <c r="A204" s="30">
        <f t="shared" si="44"/>
        <v>189</v>
      </c>
      <c r="B204" s="122">
        <v>39720</v>
      </c>
      <c r="C204" s="29" t="s">
        <v>200</v>
      </c>
      <c r="D204" s="106">
        <v>9092.6312800000014</v>
      </c>
      <c r="E204" s="115">
        <f>0</f>
        <v>0</v>
      </c>
      <c r="F204" s="108">
        <f t="shared" si="45"/>
        <v>9092.6312800000014</v>
      </c>
      <c r="G204" s="96">
        <v>1</v>
      </c>
      <c r="H204" s="96">
        <v>6.3622429999999994E-2</v>
      </c>
      <c r="I204" s="108">
        <f t="shared" si="50"/>
        <v>578.49529712761046</v>
      </c>
      <c r="K204" s="106">
        <v>9092.6312800000014</v>
      </c>
      <c r="L204" s="96">
        <f t="shared" si="49"/>
        <v>1</v>
      </c>
      <c r="M204" s="96">
        <f t="shared" si="47"/>
        <v>6.3622429999999994E-2</v>
      </c>
      <c r="N204" s="108">
        <f t="shared" si="48"/>
        <v>578.49529712761046</v>
      </c>
      <c r="P204" s="114"/>
      <c r="S204" s="96"/>
      <c r="T204" s="96"/>
    </row>
    <row r="205" spans="1:20" ht="15" customHeight="1">
      <c r="A205" s="30">
        <f t="shared" si="44"/>
        <v>190</v>
      </c>
      <c r="B205" s="122">
        <v>39800</v>
      </c>
      <c r="C205" s="29" t="s">
        <v>260</v>
      </c>
      <c r="D205" s="106">
        <v>45633.05020424995</v>
      </c>
      <c r="E205" s="115">
        <f>0</f>
        <v>0</v>
      </c>
      <c r="F205" s="108">
        <f t="shared" si="45"/>
        <v>45633.05020424995</v>
      </c>
      <c r="G205" s="96">
        <f t="shared" si="53"/>
        <v>0.104</v>
      </c>
      <c r="H205" s="96">
        <f t="shared" si="54"/>
        <v>0.49780000000000002</v>
      </c>
      <c r="I205" s="108">
        <f t="shared" si="50"/>
        <v>2362.4777687342648</v>
      </c>
      <c r="K205" s="106">
        <v>45437.627288749951</v>
      </c>
      <c r="L205" s="96">
        <f t="shared" si="49"/>
        <v>0.104</v>
      </c>
      <c r="M205" s="96">
        <f t="shared" si="47"/>
        <v>0.49780000000000002</v>
      </c>
      <c r="N205" s="108">
        <f t="shared" si="48"/>
        <v>2352.3604898913313</v>
      </c>
      <c r="P205" s="114"/>
      <c r="S205" s="96"/>
      <c r="T205" s="96"/>
    </row>
    <row r="206" spans="1:20" ht="15" customHeight="1">
      <c r="A206" s="30">
        <f t="shared" si="44"/>
        <v>191</v>
      </c>
      <c r="B206" s="122">
        <v>39820</v>
      </c>
      <c r="C206" s="29" t="s">
        <v>201</v>
      </c>
      <c r="D206" s="106">
        <v>7958.075439964945</v>
      </c>
      <c r="E206" s="115">
        <f>0</f>
        <v>0</v>
      </c>
      <c r="F206" s="108">
        <f t="shared" si="45"/>
        <v>7958.075439964945</v>
      </c>
      <c r="G206" s="96">
        <v>1</v>
      </c>
      <c r="H206" s="96">
        <v>6.3622429999999994E-2</v>
      </c>
      <c r="I206" s="108">
        <f t="shared" si="50"/>
        <v>506.31209761388885</v>
      </c>
      <c r="K206" s="106">
        <v>7903.161931292625</v>
      </c>
      <c r="L206" s="96">
        <f t="shared" si="49"/>
        <v>1</v>
      </c>
      <c r="M206" s="96">
        <f t="shared" si="47"/>
        <v>6.3622429999999994E-2</v>
      </c>
      <c r="N206" s="108">
        <f t="shared" si="48"/>
        <v>502.81836675232978</v>
      </c>
      <c r="P206" s="114"/>
      <c r="S206" s="96"/>
      <c r="T206" s="96"/>
    </row>
    <row r="207" spans="1:20" ht="15" customHeight="1">
      <c r="A207" s="30">
        <f t="shared" si="44"/>
        <v>192</v>
      </c>
      <c r="B207" s="122">
        <v>39900</v>
      </c>
      <c r="C207" s="29" t="s">
        <v>282</v>
      </c>
      <c r="D207" s="106">
        <v>162984.42999999996</v>
      </c>
      <c r="E207" s="115">
        <v>0</v>
      </c>
      <c r="F207" s="108">
        <f t="shared" si="45"/>
        <v>162984.42999999996</v>
      </c>
      <c r="G207" s="96">
        <f t="shared" si="53"/>
        <v>0.104</v>
      </c>
      <c r="H207" s="96">
        <f t="shared" si="54"/>
        <v>0.49780000000000002</v>
      </c>
      <c r="I207" s="108">
        <f t="shared" si="50"/>
        <v>8437.8995224159971</v>
      </c>
      <c r="K207" s="106">
        <v>162984.42999999996</v>
      </c>
      <c r="L207" s="96">
        <f t="shared" si="49"/>
        <v>0.104</v>
      </c>
      <c r="M207" s="96">
        <f t="shared" si="47"/>
        <v>0.49780000000000002</v>
      </c>
      <c r="N207" s="108">
        <f t="shared" si="48"/>
        <v>8437.8995224159971</v>
      </c>
      <c r="P207" s="135"/>
      <c r="S207" s="96"/>
      <c r="T207" s="96"/>
    </row>
    <row r="208" spans="1:20" ht="15" customHeight="1">
      <c r="A208" s="30">
        <f t="shared" si="44"/>
        <v>193</v>
      </c>
      <c r="B208" s="122">
        <v>39901</v>
      </c>
      <c r="C208" s="41" t="s">
        <v>274</v>
      </c>
      <c r="D208" s="106">
        <v>25488228.542017873</v>
      </c>
      <c r="E208" s="115">
        <v>0</v>
      </c>
      <c r="F208" s="108">
        <f t="shared" si="45"/>
        <v>25488228.542017873</v>
      </c>
      <c r="G208" s="96">
        <f t="shared" si="53"/>
        <v>0.104</v>
      </c>
      <c r="H208" s="96">
        <f t="shared" si="54"/>
        <v>0.49780000000000002</v>
      </c>
      <c r="I208" s="108">
        <f t="shared" si="50"/>
        <v>1319556.1774945157</v>
      </c>
      <c r="K208" s="106">
        <v>24219765.733197272</v>
      </c>
      <c r="L208" s="96">
        <f t="shared" si="49"/>
        <v>0.104</v>
      </c>
      <c r="M208" s="96">
        <f t="shared" si="47"/>
        <v>0.49780000000000002</v>
      </c>
      <c r="N208" s="108">
        <f t="shared" si="48"/>
        <v>1253886.3357265026</v>
      </c>
      <c r="P208" s="114"/>
      <c r="S208" s="96"/>
      <c r="T208" s="96"/>
    </row>
    <row r="209" spans="1:20" ht="15" customHeight="1">
      <c r="A209" s="30">
        <f t="shared" si="44"/>
        <v>194</v>
      </c>
      <c r="B209" s="122">
        <v>39902</v>
      </c>
      <c r="C209" s="29" t="s">
        <v>275</v>
      </c>
      <c r="D209" s="106">
        <v>18548045.60694316</v>
      </c>
      <c r="E209" s="115">
        <v>0</v>
      </c>
      <c r="F209" s="108">
        <f t="shared" si="45"/>
        <v>18548045.60694316</v>
      </c>
      <c r="G209" s="96">
        <f t="shared" si="53"/>
        <v>0.104</v>
      </c>
      <c r="H209" s="96">
        <f t="shared" si="54"/>
        <v>0.49780000000000002</v>
      </c>
      <c r="I209" s="108">
        <f t="shared" si="50"/>
        <v>960254.57872617571</v>
      </c>
      <c r="K209" s="106">
        <v>18142726.526764575</v>
      </c>
      <c r="L209" s="96">
        <f t="shared" si="49"/>
        <v>0.104</v>
      </c>
      <c r="M209" s="96">
        <f t="shared" si="47"/>
        <v>0.49780000000000002</v>
      </c>
      <c r="N209" s="108">
        <f t="shared" si="48"/>
        <v>939270.7235624342</v>
      </c>
      <c r="P209" s="114"/>
      <c r="S209" s="96"/>
      <c r="T209" s="96"/>
    </row>
    <row r="210" spans="1:20" ht="15" customHeight="1">
      <c r="A210" s="30">
        <f t="shared" si="44"/>
        <v>195</v>
      </c>
      <c r="B210" s="122">
        <v>39903</v>
      </c>
      <c r="C210" s="29" t="s">
        <v>261</v>
      </c>
      <c r="D210" s="106">
        <v>2538133.4499999997</v>
      </c>
      <c r="E210" s="115">
        <v>0</v>
      </c>
      <c r="F210" s="108">
        <f t="shared" si="45"/>
        <v>2538133.4499999997</v>
      </c>
      <c r="G210" s="96">
        <f t="shared" si="53"/>
        <v>0.104</v>
      </c>
      <c r="H210" s="96">
        <f t="shared" si="54"/>
        <v>0.49780000000000002</v>
      </c>
      <c r="I210" s="108">
        <f t="shared" si="50"/>
        <v>131402.21446663997</v>
      </c>
      <c r="K210" s="106">
        <v>2538133.4499999997</v>
      </c>
      <c r="L210" s="96">
        <f t="shared" si="49"/>
        <v>0.104</v>
      </c>
      <c r="M210" s="96">
        <f t="shared" si="47"/>
        <v>0.49780000000000002</v>
      </c>
      <c r="N210" s="108">
        <f t="shared" si="48"/>
        <v>131402.21446663997</v>
      </c>
      <c r="P210" s="114"/>
      <c r="S210" s="96"/>
      <c r="T210" s="96"/>
    </row>
    <row r="211" spans="1:20" ht="15" customHeight="1">
      <c r="A211" s="30">
        <f t="shared" si="44"/>
        <v>196</v>
      </c>
      <c r="B211" s="122">
        <v>39904</v>
      </c>
      <c r="C211" s="29" t="s">
        <v>283</v>
      </c>
      <c r="D211" s="106">
        <v>0</v>
      </c>
      <c r="E211" s="115">
        <v>0</v>
      </c>
      <c r="F211" s="108">
        <f t="shared" si="45"/>
        <v>0</v>
      </c>
      <c r="G211" s="96">
        <f t="shared" si="53"/>
        <v>0.104</v>
      </c>
      <c r="H211" s="96">
        <f t="shared" si="54"/>
        <v>0.49780000000000002</v>
      </c>
      <c r="I211" s="108">
        <f t="shared" si="50"/>
        <v>0</v>
      </c>
      <c r="K211" s="106">
        <v>0</v>
      </c>
      <c r="L211" s="96">
        <f t="shared" si="49"/>
        <v>0.104</v>
      </c>
      <c r="M211" s="96">
        <f t="shared" si="47"/>
        <v>0.49780000000000002</v>
      </c>
      <c r="N211" s="108">
        <f t="shared" si="48"/>
        <v>0</v>
      </c>
      <c r="P211" s="114"/>
      <c r="S211" s="96"/>
      <c r="T211" s="96"/>
    </row>
    <row r="212" spans="1:20">
      <c r="A212" s="30">
        <f t="shared" si="44"/>
        <v>197</v>
      </c>
      <c r="B212" s="122">
        <v>39905</v>
      </c>
      <c r="C212" s="29" t="s">
        <v>284</v>
      </c>
      <c r="D212" s="106">
        <v>0</v>
      </c>
      <c r="E212" s="115">
        <v>0</v>
      </c>
      <c r="F212" s="108">
        <f t="shared" si="45"/>
        <v>0</v>
      </c>
      <c r="G212" s="96">
        <f t="shared" si="53"/>
        <v>0.104</v>
      </c>
      <c r="H212" s="96">
        <f t="shared" si="54"/>
        <v>0.49780000000000002</v>
      </c>
      <c r="I212" s="108">
        <f t="shared" si="50"/>
        <v>0</v>
      </c>
      <c r="K212" s="106">
        <v>0</v>
      </c>
      <c r="L212" s="96">
        <f t="shared" si="49"/>
        <v>0.104</v>
      </c>
      <c r="M212" s="96">
        <f t="shared" si="47"/>
        <v>0.49780000000000002</v>
      </c>
      <c r="N212" s="108">
        <f t="shared" si="48"/>
        <v>0</v>
      </c>
      <c r="P212" s="114"/>
      <c r="S212" s="96"/>
      <c r="T212" s="96"/>
    </row>
    <row r="213" spans="1:20">
      <c r="A213" s="30">
        <f t="shared" si="44"/>
        <v>198</v>
      </c>
      <c r="B213" s="124">
        <v>39906</v>
      </c>
      <c r="C213" s="29" t="s">
        <v>262</v>
      </c>
      <c r="D213" s="106">
        <v>1392779.8060293975</v>
      </c>
      <c r="E213" s="115">
        <v>0</v>
      </c>
      <c r="F213" s="108">
        <f t="shared" si="45"/>
        <v>1392779.8060293975</v>
      </c>
      <c r="G213" s="96">
        <f t="shared" si="53"/>
        <v>0.104</v>
      </c>
      <c r="H213" s="96">
        <f t="shared" si="54"/>
        <v>0.49780000000000002</v>
      </c>
      <c r="I213" s="108">
        <f t="shared" si="50"/>
        <v>72105.881893909143</v>
      </c>
      <c r="K213" s="106">
        <v>1304190.3424880216</v>
      </c>
      <c r="L213" s="96">
        <f t="shared" si="49"/>
        <v>0.104</v>
      </c>
      <c r="M213" s="96">
        <f t="shared" si="47"/>
        <v>0.49780000000000002</v>
      </c>
      <c r="N213" s="108">
        <f t="shared" si="48"/>
        <v>67519.499059015856</v>
      </c>
      <c r="P213" s="114"/>
      <c r="S213" s="96"/>
      <c r="T213" s="96"/>
    </row>
    <row r="214" spans="1:20">
      <c r="A214" s="30">
        <f t="shared" si="44"/>
        <v>199</v>
      </c>
      <c r="B214" s="124">
        <v>39907</v>
      </c>
      <c r="C214" s="29" t="s">
        <v>263</v>
      </c>
      <c r="D214" s="106">
        <v>1775735.2664763082</v>
      </c>
      <c r="E214" s="115">
        <v>0</v>
      </c>
      <c r="F214" s="108">
        <f t="shared" si="45"/>
        <v>1775735.2664763082</v>
      </c>
      <c r="G214" s="96">
        <f t="shared" si="53"/>
        <v>0.104</v>
      </c>
      <c r="H214" s="96">
        <f t="shared" si="54"/>
        <v>0.49780000000000002</v>
      </c>
      <c r="I214" s="108">
        <f t="shared" si="50"/>
        <v>91931.945627798254</v>
      </c>
      <c r="K214" s="106">
        <v>1775735.2664763082</v>
      </c>
      <c r="L214" s="96">
        <f t="shared" si="49"/>
        <v>0.104</v>
      </c>
      <c r="M214" s="96">
        <f t="shared" si="47"/>
        <v>0.49780000000000002</v>
      </c>
      <c r="N214" s="108">
        <f t="shared" si="48"/>
        <v>91931.945627798254</v>
      </c>
      <c r="P214" s="114"/>
      <c r="S214" s="96"/>
      <c r="T214" s="96"/>
    </row>
    <row r="215" spans="1:20">
      <c r="A215" s="30">
        <f t="shared" si="44"/>
        <v>200</v>
      </c>
      <c r="B215" s="124">
        <v>39908</v>
      </c>
      <c r="C215" s="29" t="s">
        <v>264</v>
      </c>
      <c r="D215" s="106">
        <v>33382365.309841998</v>
      </c>
      <c r="E215" s="115">
        <v>0</v>
      </c>
      <c r="F215" s="108">
        <f t="shared" si="45"/>
        <v>33382365.309841998</v>
      </c>
      <c r="G215" s="96">
        <f t="shared" si="53"/>
        <v>0.104</v>
      </c>
      <c r="H215" s="96">
        <f t="shared" si="54"/>
        <v>0.49780000000000002</v>
      </c>
      <c r="I215" s="108">
        <f t="shared" si="50"/>
        <v>1728245.1109288922</v>
      </c>
      <c r="K215" s="106">
        <v>33381085.707030002</v>
      </c>
      <c r="L215" s="96">
        <f t="shared" si="49"/>
        <v>0.104</v>
      </c>
      <c r="M215" s="96">
        <f t="shared" si="47"/>
        <v>0.49780000000000002</v>
      </c>
      <c r="N215" s="108">
        <f t="shared" si="48"/>
        <v>1728178.8643557916</v>
      </c>
      <c r="P215" s="114"/>
      <c r="S215" s="96"/>
      <c r="T215" s="96"/>
    </row>
    <row r="216" spans="1:20">
      <c r="A216" s="30">
        <f t="shared" si="44"/>
        <v>201</v>
      </c>
      <c r="B216" s="124">
        <v>39909</v>
      </c>
      <c r="C216" s="29" t="s">
        <v>285</v>
      </c>
      <c r="D216" s="106">
        <v>44629.080000000009</v>
      </c>
      <c r="E216" s="115">
        <v>0</v>
      </c>
      <c r="F216" s="108">
        <f t="shared" si="45"/>
        <v>44629.080000000009</v>
      </c>
      <c r="G216" s="96">
        <f t="shared" si="53"/>
        <v>0.104</v>
      </c>
      <c r="H216" s="96">
        <f t="shared" si="54"/>
        <v>0.49780000000000002</v>
      </c>
      <c r="I216" s="108">
        <f t="shared" si="50"/>
        <v>2310.5010264960006</v>
      </c>
      <c r="K216" s="106">
        <v>44629.08</v>
      </c>
      <c r="L216" s="96">
        <f t="shared" si="49"/>
        <v>0.104</v>
      </c>
      <c r="M216" s="96">
        <f t="shared" si="47"/>
        <v>0.49780000000000002</v>
      </c>
      <c r="N216" s="108">
        <f t="shared" si="48"/>
        <v>2310.5010264960001</v>
      </c>
      <c r="P216" s="114"/>
      <c r="S216" s="96"/>
      <c r="T216" s="96"/>
    </row>
    <row r="217" spans="1:20">
      <c r="A217" s="30">
        <f t="shared" si="44"/>
        <v>202</v>
      </c>
      <c r="B217" s="124">
        <v>39921</v>
      </c>
      <c r="C217" s="29" t="s">
        <v>205</v>
      </c>
      <c r="D217" s="106">
        <v>1328746.4206760009</v>
      </c>
      <c r="E217" s="115">
        <v>0</v>
      </c>
      <c r="F217" s="108">
        <f t="shared" si="45"/>
        <v>1328746.4206760009</v>
      </c>
      <c r="G217" s="96">
        <v>1</v>
      </c>
      <c r="H217" s="96">
        <v>6.3622429999999994E-2</v>
      </c>
      <c r="I217" s="108">
        <f t="shared" si="50"/>
        <v>84538.076137209413</v>
      </c>
      <c r="K217" s="106">
        <v>1283182.9033400007</v>
      </c>
      <c r="L217" s="96">
        <f t="shared" si="49"/>
        <v>1</v>
      </c>
      <c r="M217" s="96">
        <f t="shared" si="47"/>
        <v>6.3622429999999994E-2</v>
      </c>
      <c r="N217" s="108">
        <f t="shared" si="48"/>
        <v>81639.214444945945</v>
      </c>
      <c r="P217" s="114"/>
      <c r="S217" s="96"/>
      <c r="T217" s="96"/>
    </row>
    <row r="218" spans="1:20">
      <c r="A218" s="30">
        <f t="shared" si="44"/>
        <v>203</v>
      </c>
      <c r="B218" s="124">
        <v>39922</v>
      </c>
      <c r="C218" s="29" t="s">
        <v>206</v>
      </c>
      <c r="D218" s="106">
        <v>482190.62300899986</v>
      </c>
      <c r="E218" s="115">
        <v>0</v>
      </c>
      <c r="F218" s="108">
        <f t="shared" si="45"/>
        <v>482190.62300899986</v>
      </c>
      <c r="G218" s="96">
        <v>1</v>
      </c>
      <c r="H218" s="96">
        <v>6.3622429999999994E-2</v>
      </c>
      <c r="I218" s="108">
        <f t="shared" si="50"/>
        <v>30678.139159046481</v>
      </c>
      <c r="K218" s="106">
        <v>479504.01643499988</v>
      </c>
      <c r="L218" s="96">
        <f t="shared" si="49"/>
        <v>1</v>
      </c>
      <c r="M218" s="96">
        <f t="shared" si="47"/>
        <v>6.3622429999999994E-2</v>
      </c>
      <c r="N218" s="108">
        <f t="shared" si="48"/>
        <v>30507.210720354626</v>
      </c>
      <c r="P218" s="114"/>
      <c r="S218" s="96"/>
      <c r="T218" s="96"/>
    </row>
    <row r="219" spans="1:20">
      <c r="A219" s="30">
        <f t="shared" si="44"/>
        <v>204</v>
      </c>
      <c r="B219" s="124">
        <v>39923</v>
      </c>
      <c r="C219" s="29" t="s">
        <v>207</v>
      </c>
      <c r="D219" s="106">
        <v>43778.39</v>
      </c>
      <c r="E219" s="115">
        <v>0</v>
      </c>
      <c r="F219" s="108">
        <f t="shared" si="45"/>
        <v>43778.39</v>
      </c>
      <c r="G219" s="96">
        <v>1</v>
      </c>
      <c r="H219" s="96">
        <v>6.3622429999999994E-2</v>
      </c>
      <c r="I219" s="108">
        <f t="shared" si="50"/>
        <v>2785.2875532876997</v>
      </c>
      <c r="K219" s="106">
        <v>43778.390000000007</v>
      </c>
      <c r="L219" s="96">
        <f t="shared" si="49"/>
        <v>1</v>
      </c>
      <c r="M219" s="96">
        <f t="shared" si="47"/>
        <v>6.3622429999999994E-2</v>
      </c>
      <c r="N219" s="108">
        <f t="shared" si="48"/>
        <v>2785.2875532877001</v>
      </c>
      <c r="P219" s="114"/>
      <c r="S219" s="96"/>
      <c r="T219" s="96"/>
    </row>
    <row r="220" spans="1:20">
      <c r="A220" s="30">
        <f t="shared" si="44"/>
        <v>205</v>
      </c>
      <c r="B220" s="124">
        <v>39924</v>
      </c>
      <c r="C220" s="29" t="s">
        <v>208</v>
      </c>
      <c r="D220" s="106">
        <v>0</v>
      </c>
      <c r="E220" s="115">
        <v>0</v>
      </c>
      <c r="F220" s="108">
        <f t="shared" si="45"/>
        <v>0</v>
      </c>
      <c r="G220" s="96">
        <f t="shared" si="53"/>
        <v>0.104</v>
      </c>
      <c r="H220" s="96">
        <f t="shared" si="54"/>
        <v>0.49780000000000002</v>
      </c>
      <c r="I220" s="108">
        <f t="shared" si="50"/>
        <v>0</v>
      </c>
      <c r="K220" s="106">
        <v>0</v>
      </c>
      <c r="L220" s="96">
        <f t="shared" si="49"/>
        <v>0.104</v>
      </c>
      <c r="M220" s="96">
        <f t="shared" si="47"/>
        <v>0.49780000000000002</v>
      </c>
      <c r="N220" s="108">
        <f t="shared" si="48"/>
        <v>0</v>
      </c>
      <c r="P220" s="114"/>
      <c r="S220" s="96"/>
      <c r="T220" s="96"/>
    </row>
    <row r="221" spans="1:20">
      <c r="A221" s="30">
        <f t="shared" si="44"/>
        <v>206</v>
      </c>
      <c r="B221" s="124">
        <v>39926</v>
      </c>
      <c r="C221" s="29" t="s">
        <v>209</v>
      </c>
      <c r="D221" s="106">
        <v>417077.23883250589</v>
      </c>
      <c r="E221" s="115">
        <v>0</v>
      </c>
      <c r="F221" s="108">
        <f t="shared" si="45"/>
        <v>417077.23883250589</v>
      </c>
      <c r="G221" s="96">
        <v>1</v>
      </c>
      <c r="H221" s="96">
        <v>6.3622429999999994E-2</v>
      </c>
      <c r="I221" s="108">
        <f t="shared" si="50"/>
        <v>26535.467432214384</v>
      </c>
      <c r="K221" s="106">
        <v>417077.23883250583</v>
      </c>
      <c r="L221" s="96">
        <f t="shared" si="49"/>
        <v>1</v>
      </c>
      <c r="M221" s="96">
        <f t="shared" si="47"/>
        <v>6.3622429999999994E-2</v>
      </c>
      <c r="N221" s="108">
        <f t="shared" si="48"/>
        <v>26535.46743221438</v>
      </c>
      <c r="P221" s="114"/>
      <c r="S221" s="96"/>
      <c r="T221" s="96"/>
    </row>
    <row r="222" spans="1:20">
      <c r="A222" s="30">
        <f t="shared" si="44"/>
        <v>207</v>
      </c>
      <c r="B222" s="124">
        <v>39928</v>
      </c>
      <c r="C222" s="29" t="s">
        <v>210</v>
      </c>
      <c r="D222" s="106">
        <v>12556903.680201001</v>
      </c>
      <c r="E222" s="115">
        <v>0</v>
      </c>
      <c r="F222" s="108">
        <f t="shared" si="45"/>
        <v>12556903.680201001</v>
      </c>
      <c r="G222" s="96">
        <v>1</v>
      </c>
      <c r="H222" s="96">
        <v>6.3622429999999994E-2</v>
      </c>
      <c r="I222" s="108">
        <f t="shared" si="50"/>
        <v>798900.72541033057</v>
      </c>
      <c r="K222" s="106">
        <v>12547212.788715001</v>
      </c>
      <c r="L222" s="96">
        <f t="shared" si="49"/>
        <v>1</v>
      </c>
      <c r="M222" s="96">
        <f t="shared" si="47"/>
        <v>6.3622429999999994E-2</v>
      </c>
      <c r="N222" s="108">
        <f t="shared" si="48"/>
        <v>798284.16734512488</v>
      </c>
      <c r="P222" s="114"/>
      <c r="S222" s="96"/>
      <c r="T222" s="96"/>
    </row>
    <row r="223" spans="1:20">
      <c r="A223" s="30">
        <f t="shared" si="44"/>
        <v>208</v>
      </c>
      <c r="B223" s="124">
        <v>39931</v>
      </c>
      <c r="C223" s="29" t="s">
        <v>211</v>
      </c>
      <c r="D223" s="106">
        <v>111035.96727600005</v>
      </c>
      <c r="E223" s="115">
        <v>0</v>
      </c>
      <c r="F223" s="108">
        <f t="shared" si="45"/>
        <v>111035.96727600005</v>
      </c>
      <c r="G223" s="96">
        <v>1</v>
      </c>
      <c r="H223" s="96">
        <v>0</v>
      </c>
      <c r="I223" s="108">
        <f t="shared" si="50"/>
        <v>0</v>
      </c>
      <c r="K223" s="106">
        <v>94648.382340000011</v>
      </c>
      <c r="L223" s="96">
        <f t="shared" si="49"/>
        <v>1</v>
      </c>
      <c r="M223" s="96">
        <f t="shared" si="47"/>
        <v>0</v>
      </c>
      <c r="N223" s="108">
        <f t="shared" si="48"/>
        <v>0</v>
      </c>
      <c r="P223" s="114"/>
      <c r="S223" s="96"/>
      <c r="T223" s="96"/>
    </row>
    <row r="224" spans="1:20">
      <c r="A224" s="30">
        <f t="shared" si="44"/>
        <v>209</v>
      </c>
      <c r="B224" s="124">
        <v>39932</v>
      </c>
      <c r="C224" s="29" t="s">
        <v>212</v>
      </c>
      <c r="D224" s="106">
        <v>451739.34625497949</v>
      </c>
      <c r="E224" s="115">
        <v>0</v>
      </c>
      <c r="F224" s="108">
        <f t="shared" si="45"/>
        <v>451739.34625497949</v>
      </c>
      <c r="G224" s="96">
        <v>1</v>
      </c>
      <c r="H224" s="96">
        <v>0</v>
      </c>
      <c r="I224" s="108">
        <f t="shared" si="50"/>
        <v>0</v>
      </c>
      <c r="K224" s="106">
        <v>451739.34625497932</v>
      </c>
      <c r="L224" s="96">
        <f t="shared" si="49"/>
        <v>1</v>
      </c>
      <c r="M224" s="96">
        <f t="shared" si="47"/>
        <v>0</v>
      </c>
      <c r="N224" s="108">
        <f t="shared" si="48"/>
        <v>0</v>
      </c>
      <c r="P224" s="114"/>
      <c r="S224" s="96"/>
      <c r="T224" s="96"/>
    </row>
    <row r="225" spans="1:20">
      <c r="A225" s="30">
        <f t="shared" si="44"/>
        <v>210</v>
      </c>
      <c r="B225" s="124">
        <v>39938</v>
      </c>
      <c r="C225" s="29" t="s">
        <v>213</v>
      </c>
      <c r="D225" s="106">
        <v>3515547.8899999992</v>
      </c>
      <c r="E225" s="115">
        <v>0</v>
      </c>
      <c r="F225" s="108">
        <f t="shared" si="45"/>
        <v>3515547.8899999992</v>
      </c>
      <c r="G225" s="96">
        <v>1</v>
      </c>
      <c r="H225" s="96">
        <v>0</v>
      </c>
      <c r="I225" s="108">
        <f t="shared" si="50"/>
        <v>0</v>
      </c>
      <c r="K225" s="106">
        <v>3515547.89</v>
      </c>
      <c r="L225" s="96">
        <f t="shared" si="49"/>
        <v>1</v>
      </c>
      <c r="M225" s="96">
        <f t="shared" si="47"/>
        <v>0</v>
      </c>
      <c r="N225" s="108">
        <f t="shared" si="48"/>
        <v>0</v>
      </c>
      <c r="P225" s="114"/>
      <c r="S225" s="96"/>
      <c r="T225" s="96"/>
    </row>
    <row r="226" spans="1:20">
      <c r="A226" s="30">
        <f t="shared" si="44"/>
        <v>211</v>
      </c>
      <c r="B226" s="124"/>
      <c r="C226" s="29" t="s">
        <v>265</v>
      </c>
      <c r="D226" s="106">
        <v>0</v>
      </c>
      <c r="E226" s="130">
        <v>0</v>
      </c>
      <c r="F226" s="128">
        <f t="shared" si="45"/>
        <v>0</v>
      </c>
      <c r="G226" s="131">
        <f t="shared" si="53"/>
        <v>0.104</v>
      </c>
      <c r="H226" s="131">
        <f t="shared" si="54"/>
        <v>0.49780000000000002</v>
      </c>
      <c r="I226" s="108">
        <f t="shared" si="50"/>
        <v>0</v>
      </c>
      <c r="K226" s="106">
        <v>0</v>
      </c>
      <c r="L226" s="96">
        <f t="shared" si="49"/>
        <v>0.104</v>
      </c>
      <c r="M226" s="96">
        <f t="shared" si="47"/>
        <v>0.49780000000000002</v>
      </c>
      <c r="N226" s="110">
        <f t="shared" si="48"/>
        <v>0</v>
      </c>
      <c r="P226" s="114"/>
      <c r="S226" s="96"/>
      <c r="T226" s="96"/>
    </row>
    <row r="227" spans="1:20">
      <c r="A227" s="30">
        <f t="shared" si="44"/>
        <v>212</v>
      </c>
      <c r="B227" s="126"/>
      <c r="C227" s="29"/>
      <c r="D227" s="136"/>
      <c r="E227" s="136"/>
      <c r="F227" s="136"/>
    </row>
    <row r="228" spans="1:20" ht="15.75" thickBot="1">
      <c r="A228" s="30">
        <f t="shared" si="44"/>
        <v>213</v>
      </c>
      <c r="B228" s="126"/>
      <c r="C228" s="29" t="s">
        <v>286</v>
      </c>
      <c r="D228" s="111">
        <f>SUM(D188:D226)</f>
        <v>119230761.33370279</v>
      </c>
      <c r="E228" s="111">
        <f>SUM(E188:E226)</f>
        <v>0</v>
      </c>
      <c r="F228" s="111">
        <f>SUM(F188:F226)</f>
        <v>119230761.33370279</v>
      </c>
      <c r="I228" s="111">
        <f>SUM(I188:I226)</f>
        <v>5989328.4151269011</v>
      </c>
      <c r="K228" s="111">
        <f>SUM(K188:K226)</f>
        <v>117118319.96837759</v>
      </c>
      <c r="N228" s="111">
        <f>SUM(N188:N226)</f>
        <v>5885295.2218213091</v>
      </c>
    </row>
    <row r="229" spans="1:20" ht="15.75" thickTop="1">
      <c r="A229" s="30">
        <f t="shared" si="44"/>
        <v>214</v>
      </c>
      <c r="B229" s="76"/>
      <c r="D229" s="82"/>
    </row>
    <row r="230" spans="1:20" ht="15.75">
      <c r="A230" s="30">
        <f t="shared" si="44"/>
        <v>215</v>
      </c>
      <c r="B230" s="92" t="s">
        <v>215</v>
      </c>
      <c r="D230" s="82"/>
    </row>
    <row r="231" spans="1:20">
      <c r="A231" s="30">
        <f t="shared" si="44"/>
        <v>216</v>
      </c>
      <c r="B231" s="76"/>
      <c r="D231" s="82"/>
      <c r="P231" s="27"/>
    </row>
    <row r="232" spans="1:20">
      <c r="A232" s="30">
        <f t="shared" si="44"/>
        <v>217</v>
      </c>
      <c r="B232" s="126"/>
      <c r="C232" s="75" t="s">
        <v>182</v>
      </c>
      <c r="D232" s="82"/>
    </row>
    <row r="233" spans="1:20">
      <c r="A233" s="30">
        <f t="shared" si="44"/>
        <v>218</v>
      </c>
      <c r="B233" s="122">
        <v>38900</v>
      </c>
      <c r="C233" s="29" t="s">
        <v>287</v>
      </c>
      <c r="D233" s="106">
        <v>0</v>
      </c>
      <c r="E233" s="106">
        <v>0</v>
      </c>
      <c r="F233" s="106">
        <f t="shared" ref="F233:F262" si="55">D233+E233</f>
        <v>0</v>
      </c>
      <c r="G233" s="96">
        <v>0.1095</v>
      </c>
      <c r="H233" s="96">
        <v>0.51517972406888612</v>
      </c>
      <c r="I233" s="106">
        <f t="shared" ref="I233:I262" si="56">F233*G233*H233</f>
        <v>0</v>
      </c>
      <c r="K233" s="106">
        <v>0</v>
      </c>
      <c r="L233" s="94">
        <f>G233</f>
        <v>0.1095</v>
      </c>
      <c r="M233" s="94">
        <f>H233</f>
        <v>0.51517972406888612</v>
      </c>
      <c r="N233" s="79">
        <f>K233*L233*M233</f>
        <v>0</v>
      </c>
      <c r="P233" s="114"/>
      <c r="S233" s="96"/>
      <c r="T233" s="96"/>
    </row>
    <row r="234" spans="1:20">
      <c r="A234" s="30">
        <f t="shared" si="44"/>
        <v>219</v>
      </c>
      <c r="B234" s="122">
        <v>38910</v>
      </c>
      <c r="C234" s="29" t="s">
        <v>288</v>
      </c>
      <c r="D234" s="106">
        <v>0</v>
      </c>
      <c r="E234" s="108">
        <v>0</v>
      </c>
      <c r="F234" s="108">
        <f t="shared" si="55"/>
        <v>0</v>
      </c>
      <c r="G234" s="96">
        <v>1</v>
      </c>
      <c r="H234" s="96">
        <v>2.3186160000000001E-2</v>
      </c>
      <c r="I234" s="108">
        <f t="shared" si="56"/>
        <v>0</v>
      </c>
      <c r="K234" s="106">
        <v>0</v>
      </c>
      <c r="L234" s="94">
        <f t="shared" ref="L234:M262" si="57">G234</f>
        <v>1</v>
      </c>
      <c r="M234" s="94">
        <f t="shared" si="57"/>
        <v>2.3186160000000001E-2</v>
      </c>
      <c r="N234" s="82">
        <f t="shared" ref="N234:N262" si="58">K234*L234*M234</f>
        <v>0</v>
      </c>
      <c r="P234" s="114"/>
      <c r="S234" s="96"/>
      <c r="T234" s="96"/>
    </row>
    <row r="235" spans="1:20">
      <c r="A235" s="30">
        <f t="shared" si="44"/>
        <v>220</v>
      </c>
      <c r="B235" s="122">
        <v>39000</v>
      </c>
      <c r="C235" s="29" t="s">
        <v>246</v>
      </c>
      <c r="D235" s="106">
        <v>2494295.122481748</v>
      </c>
      <c r="E235" s="108">
        <v>0</v>
      </c>
      <c r="F235" s="108">
        <f t="shared" si="55"/>
        <v>2494295.122481748</v>
      </c>
      <c r="G235" s="96">
        <v>0.1095</v>
      </c>
      <c r="H235" s="96">
        <v>0.51517972406888612</v>
      </c>
      <c r="I235" s="108">
        <f t="shared" si="56"/>
        <v>140708.62488764344</v>
      </c>
      <c r="K235" s="106">
        <v>2303626.6332012485</v>
      </c>
      <c r="L235" s="94">
        <f t="shared" si="57"/>
        <v>0.1095</v>
      </c>
      <c r="M235" s="94">
        <f t="shared" si="57"/>
        <v>0.51517972406888612</v>
      </c>
      <c r="N235" s="82">
        <f t="shared" si="58"/>
        <v>129952.59979091401</v>
      </c>
      <c r="P235" s="114"/>
      <c r="S235" s="96"/>
      <c r="T235" s="96"/>
    </row>
    <row r="236" spans="1:20">
      <c r="A236" s="30">
        <f t="shared" si="44"/>
        <v>221</v>
      </c>
      <c r="B236" s="122">
        <v>39009</v>
      </c>
      <c r="C236" s="29" t="s">
        <v>250</v>
      </c>
      <c r="D236" s="106">
        <v>1813283.7656562505</v>
      </c>
      <c r="E236" s="108">
        <v>0</v>
      </c>
      <c r="F236" s="108">
        <f t="shared" si="55"/>
        <v>1813283.7656562505</v>
      </c>
      <c r="G236" s="96">
        <v>0.1095</v>
      </c>
      <c r="H236" s="96">
        <v>0.51517972406888612</v>
      </c>
      <c r="I236" s="108">
        <f t="shared" si="56"/>
        <v>102291.28979040688</v>
      </c>
      <c r="K236" s="106">
        <v>1767448.7954687511</v>
      </c>
      <c r="L236" s="94">
        <f t="shared" si="57"/>
        <v>0.1095</v>
      </c>
      <c r="M236" s="94">
        <f t="shared" si="57"/>
        <v>0.51517972406888612</v>
      </c>
      <c r="N236" s="82">
        <f t="shared" si="58"/>
        <v>99705.639211724658</v>
      </c>
      <c r="P236" s="114"/>
      <c r="S236" s="96"/>
      <c r="T236" s="96"/>
    </row>
    <row r="237" spans="1:20">
      <c r="A237" s="30">
        <f t="shared" si="44"/>
        <v>222</v>
      </c>
      <c r="B237" s="122">
        <v>39010</v>
      </c>
      <c r="C237" s="29" t="s">
        <v>289</v>
      </c>
      <c r="D237" s="106">
        <v>3408099.1620000047</v>
      </c>
      <c r="E237" s="108">
        <v>0</v>
      </c>
      <c r="F237" s="108">
        <f t="shared" si="55"/>
        <v>3408099.1620000047</v>
      </c>
      <c r="G237" s="96">
        <v>1</v>
      </c>
      <c r="H237" s="96">
        <v>2.3186160000000001E-2</v>
      </c>
      <c r="I237" s="108">
        <f t="shared" si="56"/>
        <v>79020.732465998037</v>
      </c>
      <c r="K237" s="106">
        <v>3222896.2700000037</v>
      </c>
      <c r="L237" s="94">
        <f t="shared" si="57"/>
        <v>1</v>
      </c>
      <c r="M237" s="94">
        <f t="shared" si="57"/>
        <v>2.3186160000000001E-2</v>
      </c>
      <c r="N237" s="82">
        <f t="shared" si="58"/>
        <v>74726.588579623291</v>
      </c>
      <c r="P237" s="114"/>
      <c r="S237" s="96"/>
      <c r="T237" s="96"/>
    </row>
    <row r="238" spans="1:20">
      <c r="A238" s="30">
        <f t="shared" si="44"/>
        <v>223</v>
      </c>
      <c r="B238" s="122">
        <v>39100</v>
      </c>
      <c r="C238" s="29" t="s">
        <v>251</v>
      </c>
      <c r="D238" s="106">
        <v>995778.39053343399</v>
      </c>
      <c r="E238" s="108">
        <v>0</v>
      </c>
      <c r="F238" s="108">
        <f t="shared" si="55"/>
        <v>995778.39053343399</v>
      </c>
      <c r="G238" s="96">
        <v>0.1095</v>
      </c>
      <c r="H238" s="96">
        <v>0.51517972406888612</v>
      </c>
      <c r="I238" s="108">
        <f t="shared" si="56"/>
        <v>56174.029593330757</v>
      </c>
      <c r="K238" s="106">
        <v>945263.70483715693</v>
      </c>
      <c r="L238" s="94">
        <f t="shared" si="57"/>
        <v>0.1095</v>
      </c>
      <c r="M238" s="94">
        <f t="shared" si="57"/>
        <v>0.51517972406888612</v>
      </c>
      <c r="N238" s="82">
        <f t="shared" si="58"/>
        <v>53324.386062022175</v>
      </c>
      <c r="P238" s="114"/>
      <c r="S238" s="96"/>
      <c r="T238" s="96"/>
    </row>
    <row r="239" spans="1:20">
      <c r="A239" s="30">
        <f t="shared" si="44"/>
        <v>224</v>
      </c>
      <c r="B239" s="122">
        <v>39101</v>
      </c>
      <c r="C239" s="29" t="s">
        <v>184</v>
      </c>
      <c r="D239" s="106">
        <v>0</v>
      </c>
      <c r="E239" s="108">
        <v>0</v>
      </c>
      <c r="F239" s="108">
        <f t="shared" si="55"/>
        <v>0</v>
      </c>
      <c r="G239" s="96">
        <v>0.1095</v>
      </c>
      <c r="H239" s="96">
        <v>0.51517972406888612</v>
      </c>
      <c r="I239" s="108">
        <f t="shared" si="56"/>
        <v>0</v>
      </c>
      <c r="K239" s="106">
        <v>0</v>
      </c>
      <c r="L239" s="94">
        <f t="shared" si="57"/>
        <v>0.1095</v>
      </c>
      <c r="M239" s="94">
        <f t="shared" si="57"/>
        <v>0.51517972406888612</v>
      </c>
      <c r="N239" s="82">
        <f t="shared" si="58"/>
        <v>0</v>
      </c>
      <c r="P239" s="114"/>
      <c r="S239" s="96"/>
      <c r="T239" s="96"/>
    </row>
    <row r="240" spans="1:20">
      <c r="A240" s="30">
        <f t="shared" si="44"/>
        <v>225</v>
      </c>
      <c r="B240" s="122">
        <v>39102</v>
      </c>
      <c r="C240" s="29" t="s">
        <v>218</v>
      </c>
      <c r="D240" s="106">
        <v>0</v>
      </c>
      <c r="E240" s="108">
        <v>0</v>
      </c>
      <c r="F240" s="108">
        <f t="shared" si="55"/>
        <v>0</v>
      </c>
      <c r="G240" s="96">
        <v>0.1095</v>
      </c>
      <c r="H240" s="96">
        <v>0.51517972406888612</v>
      </c>
      <c r="I240" s="108">
        <f t="shared" si="56"/>
        <v>0</v>
      </c>
      <c r="K240" s="106">
        <v>0</v>
      </c>
      <c r="L240" s="94">
        <f t="shared" si="57"/>
        <v>0.1095</v>
      </c>
      <c r="M240" s="94">
        <f t="shared" si="57"/>
        <v>0.51517972406888612</v>
      </c>
      <c r="N240" s="82">
        <f t="shared" si="58"/>
        <v>0</v>
      </c>
      <c r="P240" s="114"/>
      <c r="S240" s="96"/>
      <c r="T240" s="96"/>
    </row>
    <row r="241" spans="1:20">
      <c r="A241" s="30">
        <f t="shared" si="44"/>
        <v>226</v>
      </c>
      <c r="B241" s="122">
        <v>39103</v>
      </c>
      <c r="C241" s="29" t="s">
        <v>219</v>
      </c>
      <c r="D241" s="106">
        <v>0</v>
      </c>
      <c r="E241" s="108">
        <v>0</v>
      </c>
      <c r="F241" s="108">
        <f t="shared" si="55"/>
        <v>0</v>
      </c>
      <c r="G241" s="96">
        <v>0.1095</v>
      </c>
      <c r="H241" s="96">
        <v>0.51517972406888612</v>
      </c>
      <c r="I241" s="108">
        <f t="shared" si="56"/>
        <v>0</v>
      </c>
      <c r="K241" s="106">
        <v>0</v>
      </c>
      <c r="L241" s="94">
        <f t="shared" si="57"/>
        <v>0.1095</v>
      </c>
      <c r="M241" s="94">
        <f t="shared" si="57"/>
        <v>0.51517972406888612</v>
      </c>
      <c r="N241" s="82">
        <f t="shared" si="58"/>
        <v>0</v>
      </c>
      <c r="P241" s="114"/>
      <c r="S241" s="96"/>
      <c r="T241" s="96"/>
    </row>
    <row r="242" spans="1:20">
      <c r="A242" s="30">
        <f t="shared" si="44"/>
        <v>227</v>
      </c>
      <c r="B242" s="122">
        <v>39110</v>
      </c>
      <c r="C242" s="29" t="s">
        <v>220</v>
      </c>
      <c r="D242" s="106">
        <v>72530.351705514899</v>
      </c>
      <c r="E242" s="108">
        <v>0</v>
      </c>
      <c r="F242" s="108">
        <f t="shared" si="55"/>
        <v>72530.351705514899</v>
      </c>
      <c r="G242" s="96">
        <v>1</v>
      </c>
      <c r="H242" s="96">
        <v>2.3186160000000001E-2</v>
      </c>
      <c r="I242" s="108">
        <f t="shared" si="56"/>
        <v>1681.7003395003414</v>
      </c>
      <c r="K242" s="106">
        <v>61947.573682849688</v>
      </c>
      <c r="L242" s="94">
        <f t="shared" si="57"/>
        <v>1</v>
      </c>
      <c r="M242" s="94">
        <f t="shared" si="57"/>
        <v>2.3186160000000001E-2</v>
      </c>
      <c r="N242" s="82">
        <f t="shared" si="58"/>
        <v>1436.3263550223421</v>
      </c>
      <c r="P242" s="114"/>
      <c r="S242" s="96"/>
      <c r="T242" s="96"/>
    </row>
    <row r="243" spans="1:20">
      <c r="A243" s="30">
        <f t="shared" si="44"/>
        <v>228</v>
      </c>
      <c r="B243" s="122">
        <v>39210</v>
      </c>
      <c r="C243" s="29" t="s">
        <v>221</v>
      </c>
      <c r="D243" s="106">
        <v>96385.355145000009</v>
      </c>
      <c r="E243" s="108">
        <v>0</v>
      </c>
      <c r="F243" s="108">
        <f t="shared" si="55"/>
        <v>96385.355145000009</v>
      </c>
      <c r="G243" s="96">
        <v>1</v>
      </c>
      <c r="H243" s="96">
        <v>2.3186160000000001E-2</v>
      </c>
      <c r="I243" s="108">
        <f t="shared" si="56"/>
        <v>2234.8062660487935</v>
      </c>
      <c r="K243" s="106">
        <v>96385.355145000009</v>
      </c>
      <c r="L243" s="94">
        <f t="shared" si="57"/>
        <v>1</v>
      </c>
      <c r="M243" s="94">
        <f t="shared" si="57"/>
        <v>2.3186160000000001E-2</v>
      </c>
      <c r="N243" s="82">
        <f t="shared" si="58"/>
        <v>2234.8062660487935</v>
      </c>
      <c r="P243" s="114"/>
      <c r="S243" s="96"/>
      <c r="T243" s="96"/>
    </row>
    <row r="244" spans="1:20">
      <c r="A244" s="30">
        <f t="shared" si="44"/>
        <v>229</v>
      </c>
      <c r="B244" s="122">
        <v>39410</v>
      </c>
      <c r="C244" s="29" t="s">
        <v>222</v>
      </c>
      <c r="D244" s="106">
        <v>184199.12681989692</v>
      </c>
      <c r="E244" s="108">
        <v>0</v>
      </c>
      <c r="F244" s="108">
        <f t="shared" si="55"/>
        <v>184199.12681989692</v>
      </c>
      <c r="G244" s="96">
        <v>1</v>
      </c>
      <c r="H244" s="96">
        <v>2.3186160000000001E-2</v>
      </c>
      <c r="I244" s="108">
        <f t="shared" si="56"/>
        <v>4270.870426306421</v>
      </c>
      <c r="K244" s="106">
        <v>157579.43957577567</v>
      </c>
      <c r="L244" s="94">
        <f t="shared" si="57"/>
        <v>1</v>
      </c>
      <c r="M244" s="94">
        <f t="shared" si="57"/>
        <v>2.3186160000000001E-2</v>
      </c>
      <c r="N244" s="82">
        <f t="shared" si="58"/>
        <v>3653.6620987142669</v>
      </c>
      <c r="P244" s="114"/>
      <c r="S244" s="96"/>
      <c r="T244" s="96"/>
    </row>
    <row r="245" spans="1:20">
      <c r="A245" s="30">
        <f t="shared" ref="A245:A266" si="59">A244+1</f>
        <v>230</v>
      </c>
      <c r="B245" s="122">
        <v>39510</v>
      </c>
      <c r="C245" s="29" t="s">
        <v>223</v>
      </c>
      <c r="D245" s="106">
        <v>19547.630311250025</v>
      </c>
      <c r="E245" s="108">
        <v>0</v>
      </c>
      <c r="F245" s="108">
        <f t="shared" si="55"/>
        <v>19547.630311250025</v>
      </c>
      <c r="G245" s="96">
        <v>1</v>
      </c>
      <c r="H245" s="96">
        <v>2.3186160000000001E-2</v>
      </c>
      <c r="I245" s="108">
        <f t="shared" si="56"/>
        <v>453.23448401749289</v>
      </c>
      <c r="K245" s="106">
        <v>18360.118793750014</v>
      </c>
      <c r="L245" s="94">
        <f t="shared" si="57"/>
        <v>1</v>
      </c>
      <c r="M245" s="94">
        <f t="shared" si="57"/>
        <v>2.3186160000000001E-2</v>
      </c>
      <c r="N245" s="82">
        <f t="shared" si="58"/>
        <v>425.70065197089485</v>
      </c>
      <c r="P245" s="114"/>
      <c r="S245" s="96"/>
      <c r="T245" s="96"/>
    </row>
    <row r="246" spans="1:20">
      <c r="A246" s="30">
        <f t="shared" si="59"/>
        <v>231</v>
      </c>
      <c r="B246" s="122">
        <v>39700</v>
      </c>
      <c r="C246" s="29" t="s">
        <v>258</v>
      </c>
      <c r="D246" s="106">
        <v>1229135.4841362517</v>
      </c>
      <c r="E246" s="108">
        <v>0</v>
      </c>
      <c r="F246" s="108">
        <f t="shared" si="55"/>
        <v>1229135.4841362517</v>
      </c>
      <c r="G246" s="96">
        <v>0.1095</v>
      </c>
      <c r="H246" s="96">
        <v>0.51517972406888612</v>
      </c>
      <c r="I246" s="108">
        <f t="shared" si="56"/>
        <v>69338.211911884704</v>
      </c>
      <c r="K246" s="106">
        <v>1173176.8086687515</v>
      </c>
      <c r="L246" s="94">
        <f t="shared" si="57"/>
        <v>0.1095</v>
      </c>
      <c r="M246" s="94">
        <f t="shared" si="57"/>
        <v>0.51517972406888612</v>
      </c>
      <c r="N246" s="82">
        <f t="shared" si="58"/>
        <v>66181.461050851227</v>
      </c>
      <c r="P246" s="114"/>
      <c r="S246" s="96"/>
      <c r="T246" s="96"/>
    </row>
    <row r="247" spans="1:20">
      <c r="A247" s="30">
        <f t="shared" si="59"/>
        <v>232</v>
      </c>
      <c r="B247" s="122">
        <v>39710</v>
      </c>
      <c r="C247" s="29" t="s">
        <v>290</v>
      </c>
      <c r="D247" s="106">
        <v>180990.94597249985</v>
      </c>
      <c r="E247" s="108">
        <v>0</v>
      </c>
      <c r="F247" s="108">
        <f t="shared" si="55"/>
        <v>180990.94597249985</v>
      </c>
      <c r="G247" s="96">
        <v>1</v>
      </c>
      <c r="H247" s="96">
        <v>2.3186160000000001E-2</v>
      </c>
      <c r="I247" s="108">
        <f t="shared" si="56"/>
        <v>4196.4850318697372</v>
      </c>
      <c r="K247" s="106">
        <v>172464.55283749985</v>
      </c>
      <c r="L247" s="94">
        <f t="shared" si="57"/>
        <v>1</v>
      </c>
      <c r="M247" s="94">
        <f t="shared" si="57"/>
        <v>2.3186160000000001E-2</v>
      </c>
      <c r="N247" s="82">
        <f t="shared" si="58"/>
        <v>3998.7907164187259</v>
      </c>
      <c r="P247" s="114"/>
      <c r="S247" s="96"/>
      <c r="T247" s="96"/>
    </row>
    <row r="248" spans="1:20">
      <c r="A248" s="30">
        <f t="shared" si="59"/>
        <v>233</v>
      </c>
      <c r="B248" s="122">
        <v>39800</v>
      </c>
      <c r="C248" s="29" t="s">
        <v>260</v>
      </c>
      <c r="D248" s="106">
        <v>18362.529724500011</v>
      </c>
      <c r="E248" s="108">
        <v>0</v>
      </c>
      <c r="F248" s="108">
        <f t="shared" si="55"/>
        <v>18362.529724500011</v>
      </c>
      <c r="G248" s="96">
        <v>0.1095</v>
      </c>
      <c r="H248" s="96">
        <v>0.51517972406888612</v>
      </c>
      <c r="I248" s="108">
        <f t="shared" si="56"/>
        <v>1035.8703281358726</v>
      </c>
      <c r="K248" s="106">
        <v>16510.615517500013</v>
      </c>
      <c r="L248" s="94">
        <f t="shared" si="57"/>
        <v>0.1095</v>
      </c>
      <c r="M248" s="94">
        <f t="shared" si="57"/>
        <v>0.51517972406888612</v>
      </c>
      <c r="N248" s="82">
        <f t="shared" si="58"/>
        <v>931.39981094318728</v>
      </c>
      <c r="P248" s="114"/>
      <c r="S248" s="96"/>
      <c r="T248" s="96"/>
    </row>
    <row r="249" spans="1:20">
      <c r="A249" s="30">
        <f t="shared" si="59"/>
        <v>234</v>
      </c>
      <c r="B249" s="124">
        <v>39810</v>
      </c>
      <c r="C249" s="29" t="s">
        <v>225</v>
      </c>
      <c r="D249" s="106">
        <v>182979.85983875007</v>
      </c>
      <c r="E249" s="108">
        <v>0</v>
      </c>
      <c r="F249" s="108">
        <f t="shared" si="55"/>
        <v>182979.85983875007</v>
      </c>
      <c r="G249" s="96">
        <v>1</v>
      </c>
      <c r="H249" s="96">
        <v>2.3186160000000001E-2</v>
      </c>
      <c r="I249" s="108">
        <f t="shared" si="56"/>
        <v>4242.6003069988337</v>
      </c>
      <c r="K249" s="106">
        <v>169509.32845625005</v>
      </c>
      <c r="L249" s="94">
        <f t="shared" si="57"/>
        <v>1</v>
      </c>
      <c r="M249" s="94">
        <f t="shared" si="57"/>
        <v>2.3186160000000001E-2</v>
      </c>
      <c r="N249" s="82">
        <f t="shared" si="58"/>
        <v>3930.2704110791669</v>
      </c>
      <c r="P249" s="114"/>
      <c r="S249" s="96"/>
      <c r="T249" s="96"/>
    </row>
    <row r="250" spans="1:20">
      <c r="A250" s="30">
        <f t="shared" si="59"/>
        <v>235</v>
      </c>
      <c r="B250" s="124">
        <v>39900</v>
      </c>
      <c r="C250" s="29" t="s">
        <v>273</v>
      </c>
      <c r="D250" s="106">
        <v>604448.7444330001</v>
      </c>
      <c r="E250" s="108">
        <v>0</v>
      </c>
      <c r="F250" s="108">
        <f t="shared" si="55"/>
        <v>604448.7444330001</v>
      </c>
      <c r="G250" s="96">
        <v>0.1095</v>
      </c>
      <c r="H250" s="96">
        <v>0.51517972406888612</v>
      </c>
      <c r="I250" s="108">
        <f t="shared" si="56"/>
        <v>34098.271242100156</v>
      </c>
      <c r="K250" s="106">
        <v>563364.17459499987</v>
      </c>
      <c r="L250" s="94">
        <f t="shared" si="57"/>
        <v>0.1095</v>
      </c>
      <c r="M250" s="94">
        <f t="shared" si="57"/>
        <v>0.51517972406888612</v>
      </c>
      <c r="N250" s="82">
        <f t="shared" si="58"/>
        <v>31780.601101987188</v>
      </c>
      <c r="P250" s="114"/>
      <c r="S250" s="96"/>
      <c r="T250" s="96"/>
    </row>
    <row r="251" spans="1:20">
      <c r="A251" s="30">
        <f t="shared" si="59"/>
        <v>236</v>
      </c>
      <c r="B251" s="124">
        <v>39901</v>
      </c>
      <c r="C251" s="29" t="s">
        <v>274</v>
      </c>
      <c r="D251" s="106">
        <v>6484555.8093760014</v>
      </c>
      <c r="E251" s="108">
        <v>0</v>
      </c>
      <c r="F251" s="108">
        <f t="shared" si="55"/>
        <v>6484555.8093760014</v>
      </c>
      <c r="G251" s="96">
        <v>0.1095</v>
      </c>
      <c r="H251" s="96">
        <v>0.51517972406888612</v>
      </c>
      <c r="I251" s="108">
        <f t="shared" si="56"/>
        <v>365807.9281479065</v>
      </c>
      <c r="K251" s="106">
        <v>5994285.8238400016</v>
      </c>
      <c r="L251" s="94">
        <f t="shared" si="57"/>
        <v>0.1095</v>
      </c>
      <c r="M251" s="94">
        <f t="shared" si="57"/>
        <v>0.51517972406888612</v>
      </c>
      <c r="N251" s="82">
        <f t="shared" si="58"/>
        <v>338150.72958039411</v>
      </c>
      <c r="P251" s="114"/>
      <c r="S251" s="96"/>
      <c r="T251" s="96"/>
    </row>
    <row r="252" spans="1:20">
      <c r="A252" s="30">
        <f t="shared" si="59"/>
        <v>237</v>
      </c>
      <c r="B252" s="124">
        <v>39902</v>
      </c>
      <c r="C252" s="29" t="s">
        <v>275</v>
      </c>
      <c r="D252" s="106">
        <v>1461754.3587237487</v>
      </c>
      <c r="E252" s="108">
        <v>0</v>
      </c>
      <c r="F252" s="108">
        <f t="shared" si="55"/>
        <v>1461754.3587237487</v>
      </c>
      <c r="G252" s="96">
        <v>0.1095</v>
      </c>
      <c r="H252" s="96">
        <v>0.51517972406888612</v>
      </c>
      <c r="I252" s="108">
        <f t="shared" si="56"/>
        <v>82460.749686625277</v>
      </c>
      <c r="K252" s="106">
        <v>1371385.5962312487</v>
      </c>
      <c r="L252" s="94">
        <f t="shared" si="57"/>
        <v>0.1095</v>
      </c>
      <c r="M252" s="94">
        <f t="shared" si="57"/>
        <v>0.51517972406888612</v>
      </c>
      <c r="N252" s="82">
        <f t="shared" si="58"/>
        <v>77362.850809901312</v>
      </c>
      <c r="P252" s="114"/>
      <c r="S252" s="96"/>
      <c r="T252" s="96"/>
    </row>
    <row r="253" spans="1:20">
      <c r="A253" s="30">
        <f t="shared" si="59"/>
        <v>238</v>
      </c>
      <c r="B253" s="124">
        <v>39903</v>
      </c>
      <c r="C253" s="29" t="s">
        <v>261</v>
      </c>
      <c r="D253" s="106">
        <v>429080.6039664998</v>
      </c>
      <c r="E253" s="108">
        <v>0</v>
      </c>
      <c r="F253" s="108">
        <f t="shared" si="55"/>
        <v>429080.6039664998</v>
      </c>
      <c r="G253" s="96">
        <v>0.1095</v>
      </c>
      <c r="H253" s="96">
        <v>0.51517972406888612</v>
      </c>
      <c r="I253" s="108">
        <f t="shared" si="56"/>
        <v>24205.372173447573</v>
      </c>
      <c r="K253" s="106">
        <v>407089.16854749981</v>
      </c>
      <c r="L253" s="94">
        <f t="shared" si="57"/>
        <v>0.1095</v>
      </c>
      <c r="M253" s="94">
        <f t="shared" si="57"/>
        <v>0.51517972406888612</v>
      </c>
      <c r="N253" s="82">
        <f t="shared" si="58"/>
        <v>22964.787364848791</v>
      </c>
      <c r="P253" s="114"/>
      <c r="S253" s="96"/>
      <c r="T253" s="96"/>
    </row>
    <row r="254" spans="1:20">
      <c r="A254" s="30">
        <f t="shared" si="59"/>
        <v>239</v>
      </c>
      <c r="B254" s="124">
        <v>39906</v>
      </c>
      <c r="C254" s="29" t="s">
        <v>262</v>
      </c>
      <c r="D254" s="106">
        <v>716762.22263583762</v>
      </c>
      <c r="E254" s="108">
        <v>0</v>
      </c>
      <c r="F254" s="108">
        <f t="shared" si="55"/>
        <v>716762.22263583762</v>
      </c>
      <c r="G254" s="96">
        <v>0.1095</v>
      </c>
      <c r="H254" s="96">
        <v>0.51517972406888612</v>
      </c>
      <c r="I254" s="108">
        <f t="shared" si="56"/>
        <v>40434.11936681829</v>
      </c>
      <c r="K254" s="106">
        <v>661520.7675230254</v>
      </c>
      <c r="L254" s="94">
        <f t="shared" si="57"/>
        <v>0.1095</v>
      </c>
      <c r="M254" s="94">
        <f t="shared" si="57"/>
        <v>0.51517972406888612</v>
      </c>
      <c r="N254" s="82">
        <f t="shared" si="58"/>
        <v>37317.828469379325</v>
      </c>
      <c r="P254" s="114"/>
      <c r="S254" s="96"/>
      <c r="T254" s="96"/>
    </row>
    <row r="255" spans="1:20">
      <c r="A255" s="30">
        <f t="shared" si="59"/>
        <v>240</v>
      </c>
      <c r="B255" s="124">
        <v>39907</v>
      </c>
      <c r="C255" s="29" t="s">
        <v>263</v>
      </c>
      <c r="D255" s="106">
        <v>153019.73469425019</v>
      </c>
      <c r="E255" s="108">
        <v>0</v>
      </c>
      <c r="F255" s="108">
        <f t="shared" si="55"/>
        <v>153019.73469425019</v>
      </c>
      <c r="G255" s="96">
        <v>0.1095</v>
      </c>
      <c r="H255" s="96">
        <v>0.51517972406888612</v>
      </c>
      <c r="I255" s="108">
        <f t="shared" si="56"/>
        <v>8632.1767843081379</v>
      </c>
      <c r="K255" s="106">
        <v>146713.04763875014</v>
      </c>
      <c r="L255" s="94">
        <f t="shared" si="57"/>
        <v>0.1095</v>
      </c>
      <c r="M255" s="94">
        <f t="shared" si="57"/>
        <v>0.51517972406888612</v>
      </c>
      <c r="N255" s="82">
        <f t="shared" si="58"/>
        <v>8276.4028202821119</v>
      </c>
      <c r="P255" s="114"/>
      <c r="S255" s="96"/>
      <c r="T255" s="96"/>
    </row>
    <row r="256" spans="1:20">
      <c r="A256" s="30">
        <f t="shared" si="59"/>
        <v>241</v>
      </c>
      <c r="B256" s="124">
        <v>39908</v>
      </c>
      <c r="C256" s="29" t="s">
        <v>264</v>
      </c>
      <c r="D256" s="106">
        <v>39389426.313098826</v>
      </c>
      <c r="E256" s="108">
        <v>0</v>
      </c>
      <c r="F256" s="108">
        <f t="shared" si="55"/>
        <v>39389426.313098826</v>
      </c>
      <c r="G256" s="96">
        <v>0.1095</v>
      </c>
      <c r="H256" s="96">
        <v>0.51517972406888612</v>
      </c>
      <c r="I256" s="108">
        <f t="shared" si="56"/>
        <v>2222043.3988239304</v>
      </c>
      <c r="K256" s="106">
        <v>36343196.605658047</v>
      </c>
      <c r="L256" s="94">
        <f t="shared" si="57"/>
        <v>0.1095</v>
      </c>
      <c r="M256" s="94">
        <f t="shared" si="57"/>
        <v>0.51517972406888612</v>
      </c>
      <c r="N256" s="82">
        <f t="shared" si="58"/>
        <v>2050198.940899719</v>
      </c>
      <c r="P256" s="137"/>
      <c r="S256" s="96"/>
      <c r="T256" s="96"/>
    </row>
    <row r="257" spans="1:20">
      <c r="A257" s="30">
        <f t="shared" si="59"/>
        <v>242</v>
      </c>
      <c r="B257" s="124">
        <v>39910</v>
      </c>
      <c r="C257" s="29" t="s">
        <v>291</v>
      </c>
      <c r="D257" s="106">
        <v>231991.4041915001</v>
      </c>
      <c r="E257" s="108">
        <v>0</v>
      </c>
      <c r="F257" s="108">
        <f t="shared" si="55"/>
        <v>231991.4041915001</v>
      </c>
      <c r="G257" s="96">
        <v>1</v>
      </c>
      <c r="H257" s="96">
        <v>2.3186160000000001E-2</v>
      </c>
      <c r="I257" s="108">
        <f t="shared" si="56"/>
        <v>5378.989816208792</v>
      </c>
      <c r="K257" s="106">
        <v>209811.75442250009</v>
      </c>
      <c r="L257" s="94">
        <f t="shared" si="57"/>
        <v>1</v>
      </c>
      <c r="M257" s="94">
        <f t="shared" si="57"/>
        <v>2.3186160000000001E-2</v>
      </c>
      <c r="N257" s="82">
        <f t="shared" si="58"/>
        <v>4864.7289079207949</v>
      </c>
      <c r="P257" s="114"/>
      <c r="S257" s="96"/>
      <c r="T257" s="96"/>
    </row>
    <row r="258" spans="1:20">
      <c r="A258" s="30">
        <f t="shared" si="59"/>
        <v>243</v>
      </c>
      <c r="B258" s="124">
        <v>39916</v>
      </c>
      <c r="C258" s="29" t="s">
        <v>292</v>
      </c>
      <c r="D258" s="106">
        <v>307866.33476636215</v>
      </c>
      <c r="E258" s="108">
        <v>0</v>
      </c>
      <c r="F258" s="108">
        <f t="shared" si="55"/>
        <v>307866.33476636215</v>
      </c>
      <c r="G258" s="96">
        <v>1</v>
      </c>
      <c r="H258" s="96">
        <v>2.3186160000000001E-2</v>
      </c>
      <c r="I258" s="108">
        <f t="shared" si="56"/>
        <v>7138.2380965064358</v>
      </c>
      <c r="K258" s="106">
        <v>282904.37872539752</v>
      </c>
      <c r="L258" s="94">
        <f t="shared" si="57"/>
        <v>1</v>
      </c>
      <c r="M258" s="94">
        <f t="shared" si="57"/>
        <v>2.3186160000000001E-2</v>
      </c>
      <c r="N258" s="82">
        <f t="shared" si="58"/>
        <v>6559.4661898276627</v>
      </c>
      <c r="P258" s="114"/>
      <c r="S258" s="96"/>
      <c r="T258" s="96"/>
    </row>
    <row r="259" spans="1:20">
      <c r="A259" s="30">
        <f t="shared" si="59"/>
        <v>244</v>
      </c>
      <c r="B259" s="124">
        <v>39917</v>
      </c>
      <c r="C259" s="29" t="s">
        <v>293</v>
      </c>
      <c r="D259" s="106">
        <v>85140.113774499958</v>
      </c>
      <c r="E259" s="108">
        <v>0</v>
      </c>
      <c r="F259" s="108">
        <f t="shared" si="55"/>
        <v>85140.113774499958</v>
      </c>
      <c r="G259" s="96">
        <v>1</v>
      </c>
      <c r="H259" s="96">
        <v>2.3186160000000001E-2</v>
      </c>
      <c r="I259" s="108">
        <f t="shared" si="56"/>
        <v>1974.0723003937601</v>
      </c>
      <c r="K259" s="106">
        <v>81696.10126749998</v>
      </c>
      <c r="L259" s="94">
        <f t="shared" si="57"/>
        <v>1</v>
      </c>
      <c r="M259" s="94">
        <f t="shared" si="57"/>
        <v>2.3186160000000001E-2</v>
      </c>
      <c r="N259" s="82">
        <f t="shared" si="58"/>
        <v>1894.2188753644575</v>
      </c>
      <c r="P259" s="114"/>
      <c r="S259" s="96"/>
      <c r="T259" s="96"/>
    </row>
    <row r="260" spans="1:20">
      <c r="A260" s="30">
        <f t="shared" si="59"/>
        <v>245</v>
      </c>
      <c r="B260" s="124">
        <v>39918</v>
      </c>
      <c r="C260" s="29" t="s">
        <v>229</v>
      </c>
      <c r="D260" s="106">
        <v>12716.204256000006</v>
      </c>
      <c r="E260" s="108">
        <v>0</v>
      </c>
      <c r="F260" s="108">
        <f t="shared" si="55"/>
        <v>12716.204256000006</v>
      </c>
      <c r="G260" s="96">
        <v>1</v>
      </c>
      <c r="H260" s="96">
        <v>2.3186160000000001E-2</v>
      </c>
      <c r="I260" s="108">
        <f t="shared" si="56"/>
        <v>294.83994647229713</v>
      </c>
      <c r="K260" s="106">
        <v>12045.943040000002</v>
      </c>
      <c r="L260" s="94">
        <f t="shared" si="57"/>
        <v>1</v>
      </c>
      <c r="M260" s="94">
        <f t="shared" si="57"/>
        <v>2.3186160000000001E-2</v>
      </c>
      <c r="N260" s="82">
        <f t="shared" si="58"/>
        <v>279.29916267632643</v>
      </c>
      <c r="P260" s="114"/>
      <c r="S260" s="96"/>
      <c r="T260" s="96"/>
    </row>
    <row r="261" spans="1:20">
      <c r="A261" s="30">
        <f t="shared" si="59"/>
        <v>246</v>
      </c>
      <c r="B261" s="124">
        <v>39924</v>
      </c>
      <c r="C261" s="29" t="s">
        <v>230</v>
      </c>
      <c r="D261" s="106">
        <v>0</v>
      </c>
      <c r="E261" s="108">
        <v>0</v>
      </c>
      <c r="F261" s="108">
        <f t="shared" si="55"/>
        <v>0</v>
      </c>
      <c r="G261" s="96">
        <v>0.1095</v>
      </c>
      <c r="H261" s="96">
        <v>0.51517972406888612</v>
      </c>
      <c r="I261" s="108">
        <f t="shared" si="56"/>
        <v>0</v>
      </c>
      <c r="K261" s="106">
        <v>0</v>
      </c>
      <c r="L261" s="94">
        <f t="shared" si="57"/>
        <v>0.1095</v>
      </c>
      <c r="M261" s="94">
        <f t="shared" si="57"/>
        <v>0.51517972406888612</v>
      </c>
      <c r="N261" s="82">
        <f t="shared" si="58"/>
        <v>0</v>
      </c>
      <c r="P261" s="114"/>
      <c r="S261" s="96"/>
      <c r="T261" s="96"/>
    </row>
    <row r="262" spans="1:20">
      <c r="A262" s="30">
        <f t="shared" si="59"/>
        <v>247</v>
      </c>
      <c r="B262" s="124"/>
      <c r="C262" s="29" t="s">
        <v>265</v>
      </c>
      <c r="D262" s="106">
        <v>0</v>
      </c>
      <c r="E262" s="128">
        <v>0</v>
      </c>
      <c r="F262" s="108">
        <f t="shared" si="55"/>
        <v>0</v>
      </c>
      <c r="G262" s="96">
        <f>$G$233</f>
        <v>0.1095</v>
      </c>
      <c r="H262" s="96">
        <f>$H$233</f>
        <v>0.51517972406888612</v>
      </c>
      <c r="I262" s="110">
        <f t="shared" si="56"/>
        <v>0</v>
      </c>
      <c r="K262" s="106">
        <v>0</v>
      </c>
      <c r="L262" s="94">
        <f t="shared" si="57"/>
        <v>0.1095</v>
      </c>
      <c r="M262" s="94">
        <f t="shared" si="57"/>
        <v>0.51517972406888612</v>
      </c>
      <c r="N262" s="87">
        <f t="shared" si="58"/>
        <v>0</v>
      </c>
      <c r="P262" s="114"/>
      <c r="S262" s="96"/>
      <c r="T262" s="96"/>
    </row>
    <row r="263" spans="1:20">
      <c r="A263" s="30">
        <f t="shared" si="59"/>
        <v>248</v>
      </c>
      <c r="B263" s="4"/>
      <c r="C263" s="29"/>
      <c r="D263" s="132"/>
      <c r="E263" s="84"/>
      <c r="F263" s="84"/>
    </row>
    <row r="264" spans="1:20" ht="15.75" thickBot="1">
      <c r="A264" s="30">
        <f t="shared" si="59"/>
        <v>249</v>
      </c>
      <c r="B264" s="4"/>
      <c r="C264" s="29" t="s">
        <v>295</v>
      </c>
      <c r="D264" s="97">
        <f>SUM(D233:D263)</f>
        <v>60572349.568241633</v>
      </c>
      <c r="E264" s="97">
        <f>SUM(E233:E263)</f>
        <v>0</v>
      </c>
      <c r="F264" s="97">
        <f>SUM(F233:F263)</f>
        <v>60572349.568241633</v>
      </c>
      <c r="I264" s="97">
        <f>SUM(I233:I263)</f>
        <v>3258116.6122168587</v>
      </c>
      <c r="K264" s="97">
        <f>SUM(K233:K263)</f>
        <v>56179182.557673514</v>
      </c>
      <c r="N264" s="97">
        <f>SUM(N233:N263)</f>
        <v>3020151.4851876344</v>
      </c>
    </row>
    <row r="265" spans="1:20" ht="15.75" thickTop="1">
      <c r="A265" s="30">
        <f t="shared" si="59"/>
        <v>250</v>
      </c>
    </row>
    <row r="266" spans="1:20" ht="30.75" thickBot="1">
      <c r="A266" s="30">
        <f t="shared" si="59"/>
        <v>251</v>
      </c>
      <c r="C266" s="100" t="s">
        <v>296</v>
      </c>
      <c r="D266" s="97">
        <f>D264+D228+D183+D120</f>
        <v>370154464.10513496</v>
      </c>
      <c r="E266" s="97">
        <f>E264+E228+E183+E120</f>
        <v>0</v>
      </c>
      <c r="F266" s="97">
        <f>F264+F228+F183+F120</f>
        <v>370154464.10513496</v>
      </c>
      <c r="I266" s="97">
        <f>I264+I228+I183+I120</f>
        <v>198557330.39803976</v>
      </c>
      <c r="K266" s="97">
        <f>K264+K228+K183+K120</f>
        <v>359296671.27728379</v>
      </c>
      <c r="N266" s="97">
        <f>N264+N228+N183+N120</f>
        <v>193880767.65794417</v>
      </c>
    </row>
    <row r="267" spans="1:20" ht="15.75" thickTop="1"/>
  </sheetData>
  <mergeCells count="4">
    <mergeCell ref="A1:N1"/>
    <mergeCell ref="A2:N2"/>
    <mergeCell ref="A3:N3"/>
    <mergeCell ref="A4:N4"/>
  </mergeCells>
  <pageMargins left="0.75" right="0.66" top="1" bottom="0.94" header="0.25" footer="0.5"/>
  <pageSetup scale="55" orientation="landscape" r:id="rId1"/>
  <headerFooter alignWithMargins="0">
    <oddHeader>&amp;RCASE NO. 2018-00281
FR 16(8)(b)
ATTACHMENT 1</oddHeader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A13" sqref="A13"/>
    </sheetView>
  </sheetViews>
  <sheetFormatPr defaultRowHeight="15"/>
  <cols>
    <col min="1" max="1" width="4.77734375" style="41" customWidth="1"/>
    <col min="2" max="2" width="9.33203125" style="41" customWidth="1"/>
    <col min="3" max="3" width="34.33203125" style="41" customWidth="1"/>
    <col min="4" max="4" width="14.109375" style="41" customWidth="1"/>
    <col min="5" max="5" width="11" style="44" customWidth="1"/>
    <col min="6" max="6" width="11.33203125" style="44" customWidth="1"/>
    <col min="7" max="7" width="11.109375" style="44" customWidth="1"/>
    <col min="8" max="8" width="15.109375" style="41" customWidth="1"/>
    <col min="9" max="9" width="3.21875" style="41" customWidth="1"/>
    <col min="10" max="10" width="4.33203125" style="41" customWidth="1"/>
    <col min="11" max="11" width="11.109375" style="41" customWidth="1"/>
    <col min="12" max="12" width="9.6640625" style="41" customWidth="1"/>
    <col min="13" max="13" width="13.88671875" style="41" customWidth="1"/>
    <col min="14" max="16384" width="8.88671875" style="41"/>
  </cols>
  <sheetData>
    <row r="1" spans="1:13">
      <c r="A1" s="333" t="s">
        <v>460</v>
      </c>
      <c r="B1" s="333"/>
      <c r="C1" s="333"/>
      <c r="D1" s="333"/>
      <c r="E1" s="333"/>
      <c r="F1" s="333"/>
      <c r="G1" s="333"/>
      <c r="H1" s="333"/>
      <c r="I1" s="333"/>
    </row>
    <row r="2" spans="1:13">
      <c r="A2" s="333" t="s">
        <v>461</v>
      </c>
      <c r="B2" s="333"/>
      <c r="C2" s="333"/>
      <c r="D2" s="333"/>
      <c r="E2" s="333"/>
      <c r="F2" s="333"/>
      <c r="G2" s="333"/>
      <c r="H2" s="333"/>
      <c r="I2" s="333"/>
    </row>
    <row r="3" spans="1:13">
      <c r="A3" s="333" t="s">
        <v>12</v>
      </c>
      <c r="B3" s="333"/>
      <c r="C3" s="333"/>
      <c r="D3" s="333"/>
      <c r="E3" s="333"/>
      <c r="F3" s="333"/>
      <c r="G3" s="333"/>
      <c r="H3" s="333"/>
      <c r="I3" s="333"/>
    </row>
    <row r="4" spans="1:13">
      <c r="A4" s="333" t="s">
        <v>463</v>
      </c>
      <c r="B4" s="333"/>
      <c r="C4" s="333"/>
      <c r="D4" s="333"/>
      <c r="E4" s="333"/>
      <c r="F4" s="333"/>
      <c r="G4" s="333"/>
      <c r="H4" s="333"/>
      <c r="I4" s="333"/>
    </row>
    <row r="5" spans="1:13" ht="15.75">
      <c r="A5" s="42"/>
      <c r="B5" s="42"/>
      <c r="C5" s="42"/>
      <c r="D5" s="45"/>
      <c r="E5" s="43"/>
      <c r="F5" s="7"/>
      <c r="G5" s="7"/>
      <c r="H5" s="4"/>
      <c r="I5" s="4"/>
    </row>
    <row r="6" spans="1:13" ht="15.75">
      <c r="A6" s="29" t="str">
        <f>'B.1 F '!A6</f>
        <v>Data:______Base Period__X___Forecasted Period</v>
      </c>
      <c r="B6" s="4"/>
      <c r="C6" s="4"/>
      <c r="D6" s="4"/>
      <c r="E6" s="7"/>
      <c r="F6" s="7"/>
      <c r="H6" s="46" t="s">
        <v>298</v>
      </c>
      <c r="M6" s="45"/>
    </row>
    <row r="7" spans="1:13">
      <c r="A7" s="29" t="str">
        <f>'B.1 F '!A7</f>
        <v>Type of Filing:___X____Original________Updated ________Revised</v>
      </c>
      <c r="B7" s="29"/>
      <c r="C7" s="4"/>
      <c r="D7" s="4"/>
      <c r="E7" s="7"/>
      <c r="F7" s="7"/>
      <c r="H7" s="52" t="s">
        <v>299</v>
      </c>
      <c r="I7" s="29"/>
    </row>
    <row r="8" spans="1:13">
      <c r="A8" s="102" t="str">
        <f>'B.1 F '!A8</f>
        <v>Workpaper Reference No(s).</v>
      </c>
      <c r="B8" s="103"/>
      <c r="C8" s="103"/>
      <c r="D8" s="103"/>
      <c r="E8" s="138"/>
      <c r="F8" s="138"/>
      <c r="G8" s="139"/>
      <c r="H8" s="140" t="str">
        <f>'B.2 B'!N8</f>
        <v>Witness: Waller</v>
      </c>
      <c r="I8" s="102"/>
    </row>
    <row r="9" spans="1:13">
      <c r="A9" s="48"/>
      <c r="B9" s="49"/>
      <c r="C9" s="49"/>
      <c r="D9" s="49"/>
      <c r="E9" s="141"/>
      <c r="F9" s="50"/>
      <c r="G9" s="65"/>
      <c r="H9" s="48"/>
      <c r="I9" s="48"/>
    </row>
    <row r="10" spans="1:13">
      <c r="A10" s="48"/>
      <c r="B10" s="49"/>
      <c r="C10" s="49"/>
      <c r="D10" s="7" t="s">
        <v>300</v>
      </c>
      <c r="E10" s="50" t="s">
        <v>301</v>
      </c>
      <c r="F10" s="50" t="s">
        <v>74</v>
      </c>
      <c r="G10" s="30" t="s">
        <v>75</v>
      </c>
      <c r="H10" s="48"/>
      <c r="I10" s="48"/>
    </row>
    <row r="11" spans="1:13">
      <c r="A11" s="29" t="s">
        <v>32</v>
      </c>
      <c r="B11" s="30" t="s">
        <v>76</v>
      </c>
      <c r="C11" s="30" t="s">
        <v>77</v>
      </c>
      <c r="D11" s="7" t="s">
        <v>78</v>
      </c>
      <c r="E11" s="30" t="s">
        <v>302</v>
      </c>
      <c r="F11" s="30" t="s">
        <v>80</v>
      </c>
      <c r="G11" s="65" t="s">
        <v>81</v>
      </c>
      <c r="H11" s="30" t="s">
        <v>82</v>
      </c>
      <c r="I11" s="30"/>
    </row>
    <row r="12" spans="1:13">
      <c r="A12" s="71" t="s">
        <v>34</v>
      </c>
      <c r="B12" s="71" t="s">
        <v>34</v>
      </c>
      <c r="C12" s="71" t="s">
        <v>84</v>
      </c>
      <c r="D12" s="142">
        <f>'B.2 F'!D10</f>
        <v>43921</v>
      </c>
      <c r="E12" s="71" t="s">
        <v>303</v>
      </c>
      <c r="F12" s="71" t="s">
        <v>87</v>
      </c>
      <c r="G12" s="71" t="s">
        <v>87</v>
      </c>
      <c r="H12" s="71" t="s">
        <v>88</v>
      </c>
      <c r="I12" s="65"/>
      <c r="K12" s="73"/>
      <c r="L12" s="73"/>
    </row>
    <row r="13" spans="1:13">
      <c r="A13" s="65"/>
      <c r="B13" s="65"/>
      <c r="C13" s="65"/>
      <c r="D13" s="65"/>
      <c r="E13" s="65"/>
      <c r="F13" s="65"/>
      <c r="G13" s="65"/>
      <c r="H13" s="65"/>
      <c r="I13" s="65"/>
    </row>
    <row r="14" spans="1:13" ht="15.75">
      <c r="B14" s="74" t="s">
        <v>100</v>
      </c>
    </row>
    <row r="15" spans="1:13">
      <c r="A15" s="30">
        <v>1</v>
      </c>
      <c r="B15" s="4"/>
      <c r="C15" s="75" t="s">
        <v>101</v>
      </c>
    </row>
    <row r="16" spans="1:13">
      <c r="A16" s="30">
        <f>A15+1</f>
        <v>2</v>
      </c>
      <c r="B16" s="122">
        <v>30100</v>
      </c>
      <c r="C16" s="29" t="s">
        <v>102</v>
      </c>
      <c r="D16" s="106">
        <v>0</v>
      </c>
      <c r="E16" s="96">
        <v>1</v>
      </c>
      <c r="F16" s="105">
        <v>1</v>
      </c>
      <c r="G16" s="105">
        <f>$F$16</f>
        <v>1</v>
      </c>
      <c r="H16" s="106">
        <f>D16*E16*F16*G16</f>
        <v>0</v>
      </c>
      <c r="I16" s="107"/>
    </row>
    <row r="17" spans="1:8">
      <c r="A17" s="30">
        <f t="shared" ref="A17:A80" si="0">A16+1</f>
        <v>3</v>
      </c>
      <c r="B17" s="122">
        <v>30200</v>
      </c>
      <c r="C17" s="29" t="s">
        <v>103</v>
      </c>
      <c r="D17" s="106">
        <v>0</v>
      </c>
      <c r="E17" s="96">
        <v>1</v>
      </c>
      <c r="F17" s="105">
        <f>$F$16</f>
        <v>1</v>
      </c>
      <c r="G17" s="105">
        <f>$F$16</f>
        <v>1</v>
      </c>
      <c r="H17" s="108">
        <f>D17*E17*F17*G17</f>
        <v>0</v>
      </c>
    </row>
    <row r="18" spans="1:8">
      <c r="A18" s="30">
        <f t="shared" si="0"/>
        <v>4</v>
      </c>
      <c r="B18" s="122"/>
      <c r="C18" s="29"/>
      <c r="D18" s="123"/>
      <c r="E18" s="96"/>
      <c r="F18" s="105"/>
      <c r="G18" s="105"/>
      <c r="H18" s="123"/>
    </row>
    <row r="19" spans="1:8">
      <c r="A19" s="30">
        <f t="shared" si="0"/>
        <v>5</v>
      </c>
      <c r="B19" s="124"/>
      <c r="C19" s="29" t="s">
        <v>304</v>
      </c>
      <c r="D19" s="106">
        <f>SUM(D16:D18)</f>
        <v>0</v>
      </c>
      <c r="E19" s="96"/>
      <c r="F19" s="105"/>
      <c r="G19" s="105"/>
      <c r="H19" s="106">
        <f>SUM(H16:H18)</f>
        <v>0</v>
      </c>
    </row>
    <row r="20" spans="1:8">
      <c r="A20" s="30">
        <f t="shared" si="0"/>
        <v>6</v>
      </c>
      <c r="B20" s="124"/>
      <c r="C20" s="4"/>
      <c r="D20" s="108"/>
      <c r="E20" s="96"/>
      <c r="F20" s="105"/>
      <c r="G20" s="105"/>
      <c r="H20" s="108"/>
    </row>
    <row r="21" spans="1:8">
      <c r="A21" s="30">
        <f t="shared" si="0"/>
        <v>7</v>
      </c>
      <c r="B21" s="124"/>
      <c r="C21" s="75" t="s">
        <v>105</v>
      </c>
      <c r="D21" s="108"/>
      <c r="E21" s="96"/>
      <c r="F21" s="105"/>
      <c r="G21" s="105"/>
      <c r="H21" s="108"/>
    </row>
    <row r="22" spans="1:8">
      <c r="A22" s="30">
        <f t="shared" si="0"/>
        <v>8</v>
      </c>
      <c r="B22" s="122">
        <v>32540</v>
      </c>
      <c r="C22" s="29" t="s">
        <v>106</v>
      </c>
      <c r="D22" s="106">
        <v>0</v>
      </c>
      <c r="E22" s="96">
        <v>1</v>
      </c>
      <c r="F22" s="105">
        <f t="shared" ref="F22:G24" si="1">$F$16</f>
        <v>1</v>
      </c>
      <c r="G22" s="105">
        <f t="shared" si="1"/>
        <v>1</v>
      </c>
      <c r="H22" s="108">
        <f t="shared" ref="H22:H24" si="2">D22*E22*F22*G22</f>
        <v>0</v>
      </c>
    </row>
    <row r="23" spans="1:8">
      <c r="A23" s="30">
        <f t="shared" si="0"/>
        <v>9</v>
      </c>
      <c r="B23" s="122">
        <v>33202</v>
      </c>
      <c r="C23" s="29" t="s">
        <v>107</v>
      </c>
      <c r="D23" s="106">
        <v>0</v>
      </c>
      <c r="E23" s="96">
        <v>1</v>
      </c>
      <c r="F23" s="105">
        <f t="shared" si="1"/>
        <v>1</v>
      </c>
      <c r="G23" s="105">
        <f t="shared" si="1"/>
        <v>1</v>
      </c>
      <c r="H23" s="108">
        <f t="shared" si="2"/>
        <v>0</v>
      </c>
    </row>
    <row r="24" spans="1:8">
      <c r="A24" s="30">
        <f t="shared" si="0"/>
        <v>10</v>
      </c>
      <c r="B24" s="122">
        <v>33400</v>
      </c>
      <c r="C24" s="29" t="s">
        <v>108</v>
      </c>
      <c r="D24" s="106">
        <v>0</v>
      </c>
      <c r="E24" s="96">
        <v>1</v>
      </c>
      <c r="F24" s="105">
        <f t="shared" si="1"/>
        <v>1</v>
      </c>
      <c r="G24" s="105">
        <f t="shared" si="1"/>
        <v>1</v>
      </c>
      <c r="H24" s="108">
        <f t="shared" si="2"/>
        <v>0</v>
      </c>
    </row>
    <row r="25" spans="1:8">
      <c r="A25" s="30">
        <f t="shared" si="0"/>
        <v>11</v>
      </c>
      <c r="B25" s="122"/>
      <c r="C25" s="4"/>
      <c r="D25" s="123"/>
      <c r="E25" s="96"/>
      <c r="F25" s="105"/>
      <c r="G25" s="105"/>
      <c r="H25" s="108"/>
    </row>
    <row r="26" spans="1:8">
      <c r="A26" s="30">
        <f t="shared" si="0"/>
        <v>12</v>
      </c>
      <c r="B26" s="122"/>
      <c r="C26" s="4" t="s">
        <v>305</v>
      </c>
      <c r="D26" s="106">
        <f>SUM(D22:D25)</f>
        <v>0</v>
      </c>
      <c r="E26" s="96"/>
      <c r="F26" s="105"/>
      <c r="G26" s="105"/>
      <c r="H26" s="106">
        <f>SUM(H22:H25)</f>
        <v>0</v>
      </c>
    </row>
    <row r="27" spans="1:8">
      <c r="A27" s="30">
        <f t="shared" si="0"/>
        <v>13</v>
      </c>
      <c r="B27" s="122"/>
      <c r="C27" s="29"/>
      <c r="D27" s="108"/>
      <c r="E27" s="96"/>
      <c r="F27" s="105"/>
      <c r="G27" s="105"/>
      <c r="H27" s="108"/>
    </row>
    <row r="28" spans="1:8">
      <c r="A28" s="30">
        <f t="shared" si="0"/>
        <v>14</v>
      </c>
      <c r="B28" s="122"/>
      <c r="C28" s="75" t="s">
        <v>110</v>
      </c>
      <c r="D28" s="108"/>
      <c r="E28" s="96"/>
      <c r="F28" s="105"/>
      <c r="G28" s="105"/>
      <c r="H28" s="108"/>
    </row>
    <row r="29" spans="1:8">
      <c r="A29" s="30">
        <f t="shared" si="0"/>
        <v>15</v>
      </c>
      <c r="B29" s="122">
        <v>35010</v>
      </c>
      <c r="C29" s="29" t="s">
        <v>111</v>
      </c>
      <c r="D29" s="106">
        <v>0</v>
      </c>
      <c r="E29" s="96">
        <v>1</v>
      </c>
      <c r="F29" s="105">
        <f t="shared" ref="F29:G45" si="3">$F$16</f>
        <v>1</v>
      </c>
      <c r="G29" s="105">
        <f t="shared" si="3"/>
        <v>1</v>
      </c>
      <c r="H29" s="106">
        <f t="shared" ref="H29:H45" si="4">D29*E29*F29*G29</f>
        <v>0</v>
      </c>
    </row>
    <row r="30" spans="1:8">
      <c r="A30" s="30">
        <f t="shared" si="0"/>
        <v>16</v>
      </c>
      <c r="B30" s="122">
        <v>35020</v>
      </c>
      <c r="C30" s="29" t="s">
        <v>112</v>
      </c>
      <c r="D30" s="106">
        <v>22.003425999999994</v>
      </c>
      <c r="E30" s="96">
        <v>1</v>
      </c>
      <c r="F30" s="105">
        <f t="shared" si="3"/>
        <v>1</v>
      </c>
      <c r="G30" s="105">
        <f t="shared" si="3"/>
        <v>1</v>
      </c>
      <c r="H30" s="108">
        <f t="shared" si="4"/>
        <v>22.003425999999994</v>
      </c>
    </row>
    <row r="31" spans="1:8">
      <c r="A31" s="30">
        <f t="shared" si="0"/>
        <v>17</v>
      </c>
      <c r="B31" s="122">
        <v>35100</v>
      </c>
      <c r="C31" s="29" t="s">
        <v>113</v>
      </c>
      <c r="D31" s="106">
        <v>297.40875399999999</v>
      </c>
      <c r="E31" s="96">
        <v>1</v>
      </c>
      <c r="F31" s="105">
        <f t="shared" si="3"/>
        <v>1</v>
      </c>
      <c r="G31" s="105">
        <f t="shared" si="3"/>
        <v>1</v>
      </c>
      <c r="H31" s="108">
        <f t="shared" si="4"/>
        <v>297.40875399999999</v>
      </c>
    </row>
    <row r="32" spans="1:8">
      <c r="A32" s="30">
        <f t="shared" si="0"/>
        <v>18</v>
      </c>
      <c r="B32" s="122">
        <v>35102</v>
      </c>
      <c r="C32" s="29" t="s">
        <v>114</v>
      </c>
      <c r="D32" s="106">
        <v>1915.7662499999999</v>
      </c>
      <c r="E32" s="96">
        <v>1</v>
      </c>
      <c r="F32" s="105">
        <f t="shared" si="3"/>
        <v>1</v>
      </c>
      <c r="G32" s="105">
        <f t="shared" si="3"/>
        <v>1</v>
      </c>
      <c r="H32" s="108">
        <f t="shared" si="4"/>
        <v>1915.7662499999999</v>
      </c>
    </row>
    <row r="33" spans="1:8">
      <c r="A33" s="30">
        <f t="shared" si="0"/>
        <v>19</v>
      </c>
      <c r="B33" s="122">
        <v>35103</v>
      </c>
      <c r="C33" s="29" t="s">
        <v>115</v>
      </c>
      <c r="D33" s="106">
        <v>208.24541999999994</v>
      </c>
      <c r="E33" s="96">
        <v>1</v>
      </c>
      <c r="F33" s="105">
        <f t="shared" si="3"/>
        <v>1</v>
      </c>
      <c r="G33" s="105">
        <f t="shared" si="3"/>
        <v>1</v>
      </c>
      <c r="H33" s="108">
        <f t="shared" si="4"/>
        <v>208.24541999999994</v>
      </c>
    </row>
    <row r="34" spans="1:8">
      <c r="A34" s="30">
        <f t="shared" si="0"/>
        <v>20</v>
      </c>
      <c r="B34" s="122">
        <v>35104</v>
      </c>
      <c r="C34" s="29" t="s">
        <v>116</v>
      </c>
      <c r="D34" s="106">
        <v>1773.0086369999997</v>
      </c>
      <c r="E34" s="96">
        <v>1</v>
      </c>
      <c r="F34" s="105">
        <f t="shared" si="3"/>
        <v>1</v>
      </c>
      <c r="G34" s="105">
        <f t="shared" si="3"/>
        <v>1</v>
      </c>
      <c r="H34" s="108">
        <f t="shared" si="4"/>
        <v>1773.0086369999997</v>
      </c>
    </row>
    <row r="35" spans="1:8">
      <c r="A35" s="30">
        <f t="shared" si="0"/>
        <v>21</v>
      </c>
      <c r="B35" s="122">
        <v>35200</v>
      </c>
      <c r="C35" s="29" t="s">
        <v>117</v>
      </c>
      <c r="D35" s="106">
        <v>161121.79611350238</v>
      </c>
      <c r="E35" s="96">
        <v>1</v>
      </c>
      <c r="F35" s="105">
        <f t="shared" si="3"/>
        <v>1</v>
      </c>
      <c r="G35" s="105">
        <f t="shared" si="3"/>
        <v>1</v>
      </c>
      <c r="H35" s="108">
        <f t="shared" si="4"/>
        <v>161121.79611350238</v>
      </c>
    </row>
    <row r="36" spans="1:8">
      <c r="A36" s="30">
        <f t="shared" si="0"/>
        <v>22</v>
      </c>
      <c r="B36" s="122">
        <v>35201</v>
      </c>
      <c r="C36" s="29" t="s">
        <v>118</v>
      </c>
      <c r="D36" s="106">
        <v>25839.977807999992</v>
      </c>
      <c r="E36" s="96">
        <v>1</v>
      </c>
      <c r="F36" s="105">
        <f t="shared" si="3"/>
        <v>1</v>
      </c>
      <c r="G36" s="105">
        <f t="shared" si="3"/>
        <v>1</v>
      </c>
      <c r="H36" s="108">
        <f t="shared" si="4"/>
        <v>25839.977807999992</v>
      </c>
    </row>
    <row r="37" spans="1:8">
      <c r="A37" s="30">
        <f t="shared" si="0"/>
        <v>23</v>
      </c>
      <c r="B37" s="122">
        <v>35202</v>
      </c>
      <c r="C37" s="29" t="s">
        <v>119</v>
      </c>
      <c r="D37" s="106">
        <v>0</v>
      </c>
      <c r="E37" s="96">
        <v>1</v>
      </c>
      <c r="F37" s="105">
        <f t="shared" si="3"/>
        <v>1</v>
      </c>
      <c r="G37" s="105">
        <f t="shared" si="3"/>
        <v>1</v>
      </c>
      <c r="H37" s="108">
        <f t="shared" si="4"/>
        <v>0</v>
      </c>
    </row>
    <row r="38" spans="1:8">
      <c r="A38" s="30">
        <f t="shared" si="0"/>
        <v>24</v>
      </c>
      <c r="B38" s="122">
        <v>35203</v>
      </c>
      <c r="C38" s="29" t="s">
        <v>120</v>
      </c>
      <c r="D38" s="106">
        <v>23388.694848000003</v>
      </c>
      <c r="E38" s="96">
        <v>1</v>
      </c>
      <c r="F38" s="105">
        <f t="shared" si="3"/>
        <v>1</v>
      </c>
      <c r="G38" s="105">
        <f t="shared" si="3"/>
        <v>1</v>
      </c>
      <c r="H38" s="108">
        <f t="shared" si="4"/>
        <v>23388.694848000003</v>
      </c>
    </row>
    <row r="39" spans="1:8">
      <c r="A39" s="30">
        <f t="shared" si="0"/>
        <v>25</v>
      </c>
      <c r="B39" s="122">
        <v>35210</v>
      </c>
      <c r="C39" s="29" t="s">
        <v>121</v>
      </c>
      <c r="D39" s="106">
        <v>553.44327899999985</v>
      </c>
      <c r="E39" s="96">
        <v>1</v>
      </c>
      <c r="F39" s="105">
        <f t="shared" si="3"/>
        <v>1</v>
      </c>
      <c r="G39" s="105">
        <f t="shared" si="3"/>
        <v>1</v>
      </c>
      <c r="H39" s="108">
        <f t="shared" si="4"/>
        <v>553.44327899999985</v>
      </c>
    </row>
    <row r="40" spans="1:8">
      <c r="A40" s="30">
        <f t="shared" si="0"/>
        <v>26</v>
      </c>
      <c r="B40" s="122">
        <v>35211</v>
      </c>
      <c r="C40" s="29" t="s">
        <v>122</v>
      </c>
      <c r="D40" s="106">
        <v>480.60557599999987</v>
      </c>
      <c r="E40" s="96">
        <v>1</v>
      </c>
      <c r="F40" s="105">
        <f t="shared" si="3"/>
        <v>1</v>
      </c>
      <c r="G40" s="105">
        <f t="shared" si="3"/>
        <v>1</v>
      </c>
      <c r="H40" s="108">
        <f t="shared" si="4"/>
        <v>480.60557599999987</v>
      </c>
    </row>
    <row r="41" spans="1:8">
      <c r="A41" s="30">
        <f t="shared" si="0"/>
        <v>27</v>
      </c>
      <c r="B41" s="122">
        <v>35301</v>
      </c>
      <c r="C41" s="4" t="s">
        <v>123</v>
      </c>
      <c r="D41" s="106">
        <v>1595.6883670000004</v>
      </c>
      <c r="E41" s="96">
        <v>1</v>
      </c>
      <c r="F41" s="105">
        <f t="shared" si="3"/>
        <v>1</v>
      </c>
      <c r="G41" s="105">
        <f t="shared" si="3"/>
        <v>1</v>
      </c>
      <c r="H41" s="108">
        <f t="shared" si="4"/>
        <v>1595.6883670000004</v>
      </c>
    </row>
    <row r="42" spans="1:8">
      <c r="A42" s="30">
        <f t="shared" si="0"/>
        <v>28</v>
      </c>
      <c r="B42" s="122">
        <v>35302</v>
      </c>
      <c r="C42" s="29" t="s">
        <v>107</v>
      </c>
      <c r="D42" s="106">
        <v>1904.8019899999999</v>
      </c>
      <c r="E42" s="96">
        <v>1</v>
      </c>
      <c r="F42" s="105">
        <f t="shared" si="3"/>
        <v>1</v>
      </c>
      <c r="G42" s="105">
        <f t="shared" si="3"/>
        <v>1</v>
      </c>
      <c r="H42" s="108">
        <f t="shared" si="4"/>
        <v>1904.8019899999999</v>
      </c>
    </row>
    <row r="43" spans="1:8">
      <c r="A43" s="30">
        <f t="shared" si="0"/>
        <v>29</v>
      </c>
      <c r="B43" s="122">
        <v>35400</v>
      </c>
      <c r="C43" s="29" t="s">
        <v>124</v>
      </c>
      <c r="D43" s="106">
        <v>15698.582850000004</v>
      </c>
      <c r="E43" s="96">
        <v>1</v>
      </c>
      <c r="F43" s="105">
        <f t="shared" si="3"/>
        <v>1</v>
      </c>
      <c r="G43" s="105">
        <f t="shared" si="3"/>
        <v>1</v>
      </c>
      <c r="H43" s="108">
        <f t="shared" si="4"/>
        <v>15698.582850000004</v>
      </c>
    </row>
    <row r="44" spans="1:8">
      <c r="A44" s="30">
        <f t="shared" si="0"/>
        <v>30</v>
      </c>
      <c r="B44" s="122">
        <v>35500</v>
      </c>
      <c r="C44" s="29" t="s">
        <v>125</v>
      </c>
      <c r="D44" s="106">
        <v>4560.5091460000003</v>
      </c>
      <c r="E44" s="96">
        <v>1</v>
      </c>
      <c r="F44" s="105">
        <f t="shared" si="3"/>
        <v>1</v>
      </c>
      <c r="G44" s="105">
        <f t="shared" si="3"/>
        <v>1</v>
      </c>
      <c r="H44" s="108">
        <f t="shared" si="4"/>
        <v>4560.5091460000003</v>
      </c>
    </row>
    <row r="45" spans="1:8">
      <c r="A45" s="30">
        <f t="shared" si="0"/>
        <v>31</v>
      </c>
      <c r="B45" s="122">
        <v>35600</v>
      </c>
      <c r="C45" s="29" t="s">
        <v>126</v>
      </c>
      <c r="D45" s="106">
        <v>8210.3363100000006</v>
      </c>
      <c r="E45" s="96">
        <v>1</v>
      </c>
      <c r="F45" s="105">
        <f t="shared" si="3"/>
        <v>1</v>
      </c>
      <c r="G45" s="105">
        <f t="shared" si="3"/>
        <v>1</v>
      </c>
      <c r="H45" s="110">
        <f t="shared" si="4"/>
        <v>8210.3363100000006</v>
      </c>
    </row>
    <row r="46" spans="1:8">
      <c r="A46" s="30">
        <f t="shared" si="0"/>
        <v>32</v>
      </c>
      <c r="B46" s="122"/>
      <c r="C46" s="29"/>
      <c r="D46" s="123"/>
      <c r="E46" s="96"/>
      <c r="F46" s="105"/>
      <c r="G46" s="105"/>
      <c r="H46" s="108"/>
    </row>
    <row r="47" spans="1:8">
      <c r="A47" s="30">
        <f t="shared" si="0"/>
        <v>33</v>
      </c>
      <c r="B47" s="122"/>
      <c r="C47" s="29" t="s">
        <v>306</v>
      </c>
      <c r="D47" s="106">
        <f>SUM(D29:D46)</f>
        <v>247570.86877450242</v>
      </c>
      <c r="E47" s="96"/>
      <c r="F47" s="105"/>
      <c r="G47" s="105"/>
      <c r="H47" s="106">
        <f>SUM(H29:H46)</f>
        <v>247570.86877450242</v>
      </c>
    </row>
    <row r="48" spans="1:8">
      <c r="A48" s="30">
        <f t="shared" si="0"/>
        <v>34</v>
      </c>
      <c r="B48" s="122"/>
      <c r="C48" s="29"/>
      <c r="D48" s="108"/>
      <c r="E48" s="96"/>
      <c r="F48" s="105"/>
      <c r="G48" s="105"/>
      <c r="H48" s="108"/>
    </row>
    <row r="49" spans="1:8">
      <c r="A49" s="30">
        <f t="shared" si="0"/>
        <v>35</v>
      </c>
      <c r="B49" s="122"/>
      <c r="C49" s="75" t="s">
        <v>128</v>
      </c>
      <c r="D49" s="108"/>
      <c r="E49" s="96"/>
      <c r="F49" s="105"/>
      <c r="G49" s="105"/>
      <c r="H49" s="108"/>
    </row>
    <row r="50" spans="1:8">
      <c r="A50" s="30">
        <f t="shared" si="0"/>
        <v>36</v>
      </c>
      <c r="B50" s="122">
        <v>36510</v>
      </c>
      <c r="C50" s="29" t="s">
        <v>111</v>
      </c>
      <c r="D50" s="106">
        <v>0</v>
      </c>
      <c r="E50" s="96">
        <v>1</v>
      </c>
      <c r="F50" s="105">
        <f t="shared" ref="F50:G58" si="5">$F$16</f>
        <v>1</v>
      </c>
      <c r="G50" s="105">
        <f t="shared" si="5"/>
        <v>1</v>
      </c>
      <c r="H50" s="106">
        <f t="shared" ref="H50:H58" si="6">D50*E50*F50*G50</f>
        <v>0</v>
      </c>
    </row>
    <row r="51" spans="1:8">
      <c r="A51" s="30">
        <f t="shared" si="0"/>
        <v>37</v>
      </c>
      <c r="B51" s="122">
        <v>36520</v>
      </c>
      <c r="C51" s="29" t="s">
        <v>112</v>
      </c>
      <c r="D51" s="106">
        <v>9111.6059999999998</v>
      </c>
      <c r="E51" s="96">
        <v>1</v>
      </c>
      <c r="F51" s="105">
        <f t="shared" si="5"/>
        <v>1</v>
      </c>
      <c r="G51" s="105">
        <f t="shared" si="5"/>
        <v>1</v>
      </c>
      <c r="H51" s="108">
        <f t="shared" si="6"/>
        <v>9111.6059999999998</v>
      </c>
    </row>
    <row r="52" spans="1:8">
      <c r="A52" s="30">
        <f t="shared" si="0"/>
        <v>38</v>
      </c>
      <c r="B52" s="122">
        <v>36602</v>
      </c>
      <c r="C52" s="29" t="s">
        <v>129</v>
      </c>
      <c r="D52" s="106">
        <v>607.62132799999995</v>
      </c>
      <c r="E52" s="96">
        <v>1</v>
      </c>
      <c r="F52" s="105">
        <f t="shared" si="5"/>
        <v>1</v>
      </c>
      <c r="G52" s="105">
        <f t="shared" si="5"/>
        <v>1</v>
      </c>
      <c r="H52" s="108">
        <f t="shared" si="6"/>
        <v>607.62132799999995</v>
      </c>
    </row>
    <row r="53" spans="1:8">
      <c r="A53" s="30">
        <f t="shared" si="0"/>
        <v>39</v>
      </c>
      <c r="B53" s="122">
        <v>36603</v>
      </c>
      <c r="C53" s="29" t="s">
        <v>130</v>
      </c>
      <c r="D53" s="106">
        <v>754.24599599999999</v>
      </c>
      <c r="E53" s="96">
        <v>1</v>
      </c>
      <c r="F53" s="105">
        <f t="shared" si="5"/>
        <v>1</v>
      </c>
      <c r="G53" s="105">
        <f t="shared" si="5"/>
        <v>1</v>
      </c>
      <c r="H53" s="108">
        <f t="shared" si="6"/>
        <v>754.24599599999999</v>
      </c>
    </row>
    <row r="54" spans="1:8">
      <c r="A54" s="30">
        <f t="shared" si="0"/>
        <v>40</v>
      </c>
      <c r="B54" s="122">
        <v>36700</v>
      </c>
      <c r="C54" s="29" t="s">
        <v>131</v>
      </c>
      <c r="D54" s="106">
        <v>5362.0869119999988</v>
      </c>
      <c r="E54" s="96">
        <v>1</v>
      </c>
      <c r="F54" s="105">
        <f t="shared" si="5"/>
        <v>1</v>
      </c>
      <c r="G54" s="105">
        <f t="shared" si="5"/>
        <v>1</v>
      </c>
      <c r="H54" s="108">
        <f t="shared" si="6"/>
        <v>5362.0869119999988</v>
      </c>
    </row>
    <row r="55" spans="1:8">
      <c r="A55" s="30">
        <f t="shared" si="0"/>
        <v>41</v>
      </c>
      <c r="B55" s="122">
        <v>36701</v>
      </c>
      <c r="C55" s="29" t="s">
        <v>132</v>
      </c>
      <c r="D55" s="106">
        <v>381166.59547307726</v>
      </c>
      <c r="E55" s="96">
        <v>1</v>
      </c>
      <c r="F55" s="105">
        <f t="shared" si="5"/>
        <v>1</v>
      </c>
      <c r="G55" s="105">
        <f t="shared" si="5"/>
        <v>1</v>
      </c>
      <c r="H55" s="108">
        <f t="shared" si="6"/>
        <v>381166.59547307726</v>
      </c>
    </row>
    <row r="56" spans="1:8">
      <c r="A56" s="30">
        <f t="shared" si="0"/>
        <v>42</v>
      </c>
      <c r="B56" s="122">
        <v>36703</v>
      </c>
      <c r="C56" s="41" t="s">
        <v>133</v>
      </c>
      <c r="D56" s="106">
        <v>0</v>
      </c>
      <c r="E56" s="96"/>
      <c r="F56" s="105"/>
      <c r="G56" s="105"/>
      <c r="H56" s="108"/>
    </row>
    <row r="57" spans="1:8">
      <c r="A57" s="30">
        <f t="shared" si="0"/>
        <v>43</v>
      </c>
      <c r="B57" s="122">
        <v>36900</v>
      </c>
      <c r="C57" s="29" t="s">
        <v>134</v>
      </c>
      <c r="D57" s="106">
        <v>11264.586256000001</v>
      </c>
      <c r="E57" s="96">
        <v>1</v>
      </c>
      <c r="F57" s="105">
        <f t="shared" si="5"/>
        <v>1</v>
      </c>
      <c r="G57" s="105">
        <f t="shared" si="5"/>
        <v>1</v>
      </c>
      <c r="H57" s="108">
        <f t="shared" si="6"/>
        <v>11264.586256000001</v>
      </c>
    </row>
    <row r="58" spans="1:8">
      <c r="A58" s="30">
        <f t="shared" si="0"/>
        <v>44</v>
      </c>
      <c r="B58" s="122">
        <v>36901</v>
      </c>
      <c r="C58" s="29" t="s">
        <v>134</v>
      </c>
      <c r="D58" s="106">
        <v>34951.161014000005</v>
      </c>
      <c r="E58" s="96">
        <v>1</v>
      </c>
      <c r="F58" s="105">
        <f t="shared" si="5"/>
        <v>1</v>
      </c>
      <c r="G58" s="105">
        <f t="shared" si="5"/>
        <v>1</v>
      </c>
      <c r="H58" s="110">
        <f t="shared" si="6"/>
        <v>34951.161014000005</v>
      </c>
    </row>
    <row r="59" spans="1:8">
      <c r="A59" s="30">
        <f t="shared" si="0"/>
        <v>45</v>
      </c>
      <c r="B59" s="122"/>
      <c r="C59" s="29"/>
      <c r="D59" s="123"/>
      <c r="E59" s="96"/>
      <c r="F59" s="105"/>
      <c r="G59" s="105"/>
      <c r="H59" s="108"/>
    </row>
    <row r="60" spans="1:8">
      <c r="A60" s="30">
        <f t="shared" si="0"/>
        <v>46</v>
      </c>
      <c r="B60" s="124"/>
      <c r="C60" s="29" t="s">
        <v>307</v>
      </c>
      <c r="D60" s="106">
        <f>SUM(D50:D59)</f>
        <v>443217.90297907725</v>
      </c>
      <c r="E60" s="96"/>
      <c r="F60" s="105"/>
      <c r="G60" s="105"/>
      <c r="H60" s="106">
        <f>SUM(H50:H59)</f>
        <v>443217.90297907725</v>
      </c>
    </row>
    <row r="61" spans="1:8">
      <c r="A61" s="30">
        <f t="shared" si="0"/>
        <v>47</v>
      </c>
      <c r="B61" s="124"/>
      <c r="C61" s="4"/>
      <c r="D61" s="108"/>
      <c r="E61" s="96"/>
      <c r="F61" s="105"/>
      <c r="G61" s="105"/>
      <c r="H61" s="108"/>
    </row>
    <row r="62" spans="1:8">
      <c r="A62" s="30">
        <f t="shared" si="0"/>
        <v>48</v>
      </c>
      <c r="B62" s="124"/>
      <c r="C62" s="75" t="s">
        <v>136</v>
      </c>
      <c r="D62" s="108"/>
      <c r="E62" s="96"/>
      <c r="F62" s="105"/>
      <c r="G62" s="105"/>
      <c r="H62" s="108"/>
    </row>
    <row r="63" spans="1:8">
      <c r="A63" s="30">
        <f t="shared" si="0"/>
        <v>49</v>
      </c>
      <c r="B63" s="122">
        <v>37400</v>
      </c>
      <c r="C63" s="29" t="s">
        <v>137</v>
      </c>
      <c r="D63" s="106">
        <v>0</v>
      </c>
      <c r="E63" s="96">
        <v>1</v>
      </c>
      <c r="F63" s="105">
        <f t="shared" ref="F63:G84" si="7">$F$16</f>
        <v>1</v>
      </c>
      <c r="G63" s="105">
        <f t="shared" si="7"/>
        <v>1</v>
      </c>
      <c r="H63" s="106">
        <f t="shared" ref="H63:H84" si="8">D63*E63*F63*G63</f>
        <v>0</v>
      </c>
    </row>
    <row r="64" spans="1:8">
      <c r="A64" s="30">
        <f t="shared" si="0"/>
        <v>50</v>
      </c>
      <c r="B64" s="122">
        <v>37401</v>
      </c>
      <c r="C64" s="29" t="s">
        <v>111</v>
      </c>
      <c r="D64" s="106">
        <v>0</v>
      </c>
      <c r="E64" s="96">
        <v>1</v>
      </c>
      <c r="F64" s="105">
        <f t="shared" si="7"/>
        <v>1</v>
      </c>
      <c r="G64" s="105">
        <f t="shared" si="7"/>
        <v>1</v>
      </c>
      <c r="H64" s="108">
        <f t="shared" si="8"/>
        <v>0</v>
      </c>
    </row>
    <row r="65" spans="1:8">
      <c r="A65" s="30">
        <f t="shared" si="0"/>
        <v>51</v>
      </c>
      <c r="B65" s="122">
        <v>37402</v>
      </c>
      <c r="C65" s="29" t="s">
        <v>138</v>
      </c>
      <c r="D65" s="106">
        <v>49907.826002742251</v>
      </c>
      <c r="E65" s="96">
        <v>1</v>
      </c>
      <c r="F65" s="105">
        <f t="shared" si="7"/>
        <v>1</v>
      </c>
      <c r="G65" s="105">
        <f t="shared" si="7"/>
        <v>1</v>
      </c>
      <c r="H65" s="108">
        <f t="shared" si="8"/>
        <v>49907.826002742251</v>
      </c>
    </row>
    <row r="66" spans="1:8">
      <c r="A66" s="30">
        <f t="shared" si="0"/>
        <v>52</v>
      </c>
      <c r="B66" s="122">
        <v>37403</v>
      </c>
      <c r="C66" s="29" t="s">
        <v>139</v>
      </c>
      <c r="D66" s="106">
        <v>0</v>
      </c>
      <c r="E66" s="96">
        <v>1</v>
      </c>
      <c r="F66" s="105">
        <f t="shared" si="7"/>
        <v>1</v>
      </c>
      <c r="G66" s="105">
        <f t="shared" si="7"/>
        <v>1</v>
      </c>
      <c r="H66" s="108">
        <f t="shared" si="8"/>
        <v>0</v>
      </c>
    </row>
    <row r="67" spans="1:8">
      <c r="A67" s="30">
        <f t="shared" si="0"/>
        <v>53</v>
      </c>
      <c r="B67" s="122">
        <v>37500</v>
      </c>
      <c r="C67" s="29" t="s">
        <v>129</v>
      </c>
      <c r="D67" s="106">
        <v>6017.3989659999979</v>
      </c>
      <c r="E67" s="96">
        <v>1</v>
      </c>
      <c r="F67" s="105">
        <f t="shared" si="7"/>
        <v>1</v>
      </c>
      <c r="G67" s="105">
        <f t="shared" si="7"/>
        <v>1</v>
      </c>
      <c r="H67" s="108">
        <f t="shared" si="8"/>
        <v>6017.3989659999979</v>
      </c>
    </row>
    <row r="68" spans="1:8">
      <c r="A68" s="30">
        <f t="shared" si="0"/>
        <v>54</v>
      </c>
      <c r="B68" s="122">
        <v>37501</v>
      </c>
      <c r="C68" s="29" t="s">
        <v>140</v>
      </c>
      <c r="D68" s="106">
        <v>1786.7445269999996</v>
      </c>
      <c r="E68" s="96">
        <v>1</v>
      </c>
      <c r="F68" s="105">
        <f t="shared" si="7"/>
        <v>1</v>
      </c>
      <c r="G68" s="105">
        <f t="shared" si="7"/>
        <v>1</v>
      </c>
      <c r="H68" s="108">
        <f t="shared" si="8"/>
        <v>1786.7445269999996</v>
      </c>
    </row>
    <row r="69" spans="1:8">
      <c r="A69" s="30">
        <f t="shared" si="0"/>
        <v>55</v>
      </c>
      <c r="B69" s="122">
        <v>37502</v>
      </c>
      <c r="C69" s="29" t="s">
        <v>138</v>
      </c>
      <c r="D69" s="106">
        <v>828.12900099999979</v>
      </c>
      <c r="E69" s="96">
        <v>1</v>
      </c>
      <c r="F69" s="105">
        <f t="shared" si="7"/>
        <v>1</v>
      </c>
      <c r="G69" s="105">
        <f t="shared" si="7"/>
        <v>1</v>
      </c>
      <c r="H69" s="108">
        <f t="shared" si="8"/>
        <v>828.12900099999979</v>
      </c>
    </row>
    <row r="70" spans="1:8">
      <c r="A70" s="30">
        <f t="shared" si="0"/>
        <v>56</v>
      </c>
      <c r="B70" s="122">
        <v>37503</v>
      </c>
      <c r="C70" s="29" t="s">
        <v>141</v>
      </c>
      <c r="D70" s="106">
        <v>71.690931999999989</v>
      </c>
      <c r="E70" s="96">
        <v>1</v>
      </c>
      <c r="F70" s="105">
        <f t="shared" si="7"/>
        <v>1</v>
      </c>
      <c r="G70" s="105">
        <f t="shared" si="7"/>
        <v>1</v>
      </c>
      <c r="H70" s="108">
        <f t="shared" si="8"/>
        <v>71.690931999999989</v>
      </c>
    </row>
    <row r="71" spans="1:8">
      <c r="A71" s="30">
        <f t="shared" si="0"/>
        <v>57</v>
      </c>
      <c r="B71" s="122">
        <v>37600</v>
      </c>
      <c r="C71" s="29" t="s">
        <v>131</v>
      </c>
      <c r="D71" s="106">
        <v>873542.18538209004</v>
      </c>
      <c r="E71" s="96">
        <v>1</v>
      </c>
      <c r="F71" s="105">
        <f t="shared" si="7"/>
        <v>1</v>
      </c>
      <c r="G71" s="105">
        <f t="shared" si="7"/>
        <v>1</v>
      </c>
      <c r="H71" s="108">
        <f t="shared" si="8"/>
        <v>873542.18538209004</v>
      </c>
    </row>
    <row r="72" spans="1:8">
      <c r="A72" s="30">
        <f t="shared" si="0"/>
        <v>58</v>
      </c>
      <c r="B72" s="122">
        <v>37601</v>
      </c>
      <c r="C72" s="29" t="s">
        <v>132</v>
      </c>
      <c r="D72" s="106">
        <v>4454842.4768153885</v>
      </c>
      <c r="E72" s="96">
        <v>1</v>
      </c>
      <c r="F72" s="105">
        <f t="shared" si="7"/>
        <v>1</v>
      </c>
      <c r="G72" s="105">
        <f t="shared" si="7"/>
        <v>1</v>
      </c>
      <c r="H72" s="108">
        <f t="shared" si="8"/>
        <v>4454842.4768153885</v>
      </c>
    </row>
    <row r="73" spans="1:8">
      <c r="A73" s="30">
        <f t="shared" si="0"/>
        <v>59</v>
      </c>
      <c r="B73" s="122">
        <v>37602</v>
      </c>
      <c r="C73" s="29" t="s">
        <v>142</v>
      </c>
      <c r="D73" s="106">
        <v>3376200.6444386542</v>
      </c>
      <c r="E73" s="96">
        <v>1</v>
      </c>
      <c r="F73" s="105">
        <f t="shared" si="7"/>
        <v>1</v>
      </c>
      <c r="G73" s="105">
        <f t="shared" si="7"/>
        <v>1</v>
      </c>
      <c r="H73" s="108">
        <f t="shared" si="8"/>
        <v>3376200.6444386542</v>
      </c>
    </row>
    <row r="74" spans="1:8">
      <c r="A74" s="30">
        <f t="shared" si="0"/>
        <v>60</v>
      </c>
      <c r="B74" s="122">
        <v>37603</v>
      </c>
      <c r="C74" s="29" t="s">
        <v>133</v>
      </c>
      <c r="D74" s="106">
        <v>0</v>
      </c>
      <c r="E74" s="96">
        <v>1</v>
      </c>
      <c r="F74" s="105">
        <f t="shared" si="7"/>
        <v>1</v>
      </c>
      <c r="G74" s="105">
        <f t="shared" si="7"/>
        <v>1</v>
      </c>
      <c r="H74" s="108">
        <f t="shared" si="8"/>
        <v>0</v>
      </c>
    </row>
    <row r="75" spans="1:8">
      <c r="A75" s="30">
        <f t="shared" si="0"/>
        <v>61</v>
      </c>
      <c r="B75" s="122">
        <v>37604</v>
      </c>
      <c r="C75" s="29" t="s">
        <v>143</v>
      </c>
      <c r="D75" s="106">
        <v>0</v>
      </c>
      <c r="E75" s="96">
        <v>1</v>
      </c>
      <c r="F75" s="105">
        <f t="shared" si="7"/>
        <v>1</v>
      </c>
      <c r="G75" s="105">
        <f t="shared" si="7"/>
        <v>1</v>
      </c>
      <c r="H75" s="108">
        <f t="shared" si="8"/>
        <v>0</v>
      </c>
    </row>
    <row r="76" spans="1:8">
      <c r="A76" s="30">
        <f t="shared" si="0"/>
        <v>62</v>
      </c>
      <c r="B76" s="122">
        <v>37800</v>
      </c>
      <c r="C76" s="29" t="s">
        <v>144</v>
      </c>
      <c r="D76" s="106">
        <v>925640.34282668494</v>
      </c>
      <c r="E76" s="96">
        <v>1</v>
      </c>
      <c r="F76" s="105">
        <f t="shared" si="7"/>
        <v>1</v>
      </c>
      <c r="G76" s="105">
        <f t="shared" si="7"/>
        <v>1</v>
      </c>
      <c r="H76" s="108">
        <f t="shared" si="8"/>
        <v>925640.34282668494</v>
      </c>
    </row>
    <row r="77" spans="1:8">
      <c r="A77" s="30">
        <f t="shared" si="0"/>
        <v>63</v>
      </c>
      <c r="B77" s="122">
        <v>37900</v>
      </c>
      <c r="C77" s="29" t="s">
        <v>145</v>
      </c>
      <c r="D77" s="106">
        <v>145903.43331509008</v>
      </c>
      <c r="E77" s="96">
        <v>1</v>
      </c>
      <c r="F77" s="105">
        <f t="shared" si="7"/>
        <v>1</v>
      </c>
      <c r="G77" s="105">
        <f t="shared" si="7"/>
        <v>1</v>
      </c>
      <c r="H77" s="108">
        <f t="shared" si="8"/>
        <v>145903.43331509008</v>
      </c>
    </row>
    <row r="78" spans="1:8">
      <c r="A78" s="30">
        <f t="shared" si="0"/>
        <v>64</v>
      </c>
      <c r="B78" s="122">
        <v>37905</v>
      </c>
      <c r="C78" s="29" t="s">
        <v>146</v>
      </c>
      <c r="D78" s="106">
        <v>46758.916681999988</v>
      </c>
      <c r="E78" s="96">
        <v>1</v>
      </c>
      <c r="F78" s="105">
        <f t="shared" si="7"/>
        <v>1</v>
      </c>
      <c r="G78" s="105">
        <f t="shared" si="7"/>
        <v>1</v>
      </c>
      <c r="H78" s="108">
        <f t="shared" si="8"/>
        <v>46758.916681999988</v>
      </c>
    </row>
    <row r="79" spans="1:8">
      <c r="A79" s="30">
        <f t="shared" si="0"/>
        <v>65</v>
      </c>
      <c r="B79" s="122">
        <v>38000</v>
      </c>
      <c r="C79" s="29" t="s">
        <v>147</v>
      </c>
      <c r="D79" s="106">
        <v>4817587.7995780176</v>
      </c>
      <c r="E79" s="96">
        <v>1</v>
      </c>
      <c r="F79" s="105">
        <f t="shared" si="7"/>
        <v>1</v>
      </c>
      <c r="G79" s="105">
        <f t="shared" si="7"/>
        <v>1</v>
      </c>
      <c r="H79" s="108">
        <f t="shared" si="8"/>
        <v>4817587.7995780176</v>
      </c>
    </row>
    <row r="80" spans="1:8">
      <c r="A80" s="30">
        <f t="shared" si="0"/>
        <v>66</v>
      </c>
      <c r="B80" s="122">
        <v>38100</v>
      </c>
      <c r="C80" s="29" t="s">
        <v>148</v>
      </c>
      <c r="D80" s="106">
        <v>2741748.6403643494</v>
      </c>
      <c r="E80" s="96">
        <v>1</v>
      </c>
      <c r="F80" s="105">
        <f t="shared" si="7"/>
        <v>1</v>
      </c>
      <c r="G80" s="105">
        <f t="shared" si="7"/>
        <v>1</v>
      </c>
      <c r="H80" s="108">
        <f t="shared" si="8"/>
        <v>2741748.6403643494</v>
      </c>
    </row>
    <row r="81" spans="1:13">
      <c r="A81" s="30">
        <f t="shared" ref="A81:A144" si="9">A80+1</f>
        <v>67</v>
      </c>
      <c r="B81" s="122">
        <v>38200</v>
      </c>
      <c r="C81" s="29" t="s">
        <v>149</v>
      </c>
      <c r="D81" s="106">
        <v>2232936.8224954186</v>
      </c>
      <c r="E81" s="96">
        <v>1</v>
      </c>
      <c r="F81" s="105">
        <f t="shared" si="7"/>
        <v>1</v>
      </c>
      <c r="G81" s="105">
        <f t="shared" si="7"/>
        <v>1</v>
      </c>
      <c r="H81" s="108">
        <f t="shared" si="8"/>
        <v>2232936.8224954186</v>
      </c>
    </row>
    <row r="82" spans="1:13">
      <c r="A82" s="30">
        <f t="shared" si="9"/>
        <v>68</v>
      </c>
      <c r="B82" s="122">
        <v>38300</v>
      </c>
      <c r="C82" s="29" t="s">
        <v>150</v>
      </c>
      <c r="D82" s="106">
        <v>514355.19383525994</v>
      </c>
      <c r="E82" s="96">
        <v>1</v>
      </c>
      <c r="F82" s="105">
        <f t="shared" si="7"/>
        <v>1</v>
      </c>
      <c r="G82" s="105">
        <f t="shared" si="7"/>
        <v>1</v>
      </c>
      <c r="H82" s="108">
        <f t="shared" si="8"/>
        <v>514355.19383525994</v>
      </c>
    </row>
    <row r="83" spans="1:13">
      <c r="A83" s="30">
        <f t="shared" si="9"/>
        <v>69</v>
      </c>
      <c r="B83" s="122">
        <v>38400</v>
      </c>
      <c r="C83" s="29" t="s">
        <v>151</v>
      </c>
      <c r="D83" s="106">
        <v>8806.6979691735396</v>
      </c>
      <c r="E83" s="96">
        <v>1</v>
      </c>
      <c r="F83" s="105">
        <f t="shared" si="7"/>
        <v>1</v>
      </c>
      <c r="G83" s="105">
        <f t="shared" si="7"/>
        <v>1</v>
      </c>
      <c r="H83" s="108">
        <f t="shared" si="8"/>
        <v>8806.6979691735396</v>
      </c>
    </row>
    <row r="84" spans="1:13">
      <c r="A84" s="30">
        <f t="shared" si="9"/>
        <v>70</v>
      </c>
      <c r="B84" s="122">
        <v>38500</v>
      </c>
      <c r="C84" s="29" t="s">
        <v>152</v>
      </c>
      <c r="D84" s="106">
        <v>112194.38079677284</v>
      </c>
      <c r="E84" s="96">
        <v>1</v>
      </c>
      <c r="F84" s="105">
        <f t="shared" si="7"/>
        <v>1</v>
      </c>
      <c r="G84" s="105">
        <f t="shared" si="7"/>
        <v>1</v>
      </c>
      <c r="H84" s="108">
        <f t="shared" si="8"/>
        <v>112194.38079677284</v>
      </c>
      <c r="M84" s="143"/>
    </row>
    <row r="85" spans="1:13">
      <c r="A85" s="30">
        <f t="shared" si="9"/>
        <v>71</v>
      </c>
      <c r="B85" s="122"/>
      <c r="C85" s="29"/>
      <c r="D85" s="123"/>
      <c r="E85" s="96"/>
      <c r="F85" s="105"/>
      <c r="G85" s="105"/>
      <c r="H85" s="123"/>
    </row>
    <row r="86" spans="1:13">
      <c r="A86" s="30">
        <f t="shared" si="9"/>
        <v>72</v>
      </c>
      <c r="B86" s="122"/>
      <c r="C86" s="29" t="s">
        <v>308</v>
      </c>
      <c r="D86" s="106">
        <f>SUM(D63:D85)</f>
        <v>20309129.323927637</v>
      </c>
      <c r="E86" s="96"/>
      <c r="F86" s="105"/>
      <c r="G86" s="105"/>
      <c r="H86" s="106">
        <f>SUM(H63:H85)</f>
        <v>20309129.323927637</v>
      </c>
    </row>
    <row r="87" spans="1:13">
      <c r="A87" s="30">
        <f t="shared" si="9"/>
        <v>73</v>
      </c>
      <c r="B87" s="122"/>
      <c r="C87" s="29"/>
      <c r="D87" s="108"/>
      <c r="E87" s="96"/>
      <c r="F87" s="105"/>
      <c r="G87" s="105"/>
      <c r="H87" s="108"/>
    </row>
    <row r="88" spans="1:13">
      <c r="A88" s="30">
        <f t="shared" si="9"/>
        <v>74</v>
      </c>
      <c r="B88" s="124"/>
      <c r="C88" s="75" t="s">
        <v>182</v>
      </c>
      <c r="D88" s="108"/>
      <c r="E88" s="96"/>
      <c r="F88" s="105"/>
      <c r="G88" s="105"/>
      <c r="H88" s="108"/>
    </row>
    <row r="89" spans="1:13">
      <c r="A89" s="30">
        <f t="shared" si="9"/>
        <v>75</v>
      </c>
      <c r="B89" s="122">
        <v>38900</v>
      </c>
      <c r="C89" s="29" t="s">
        <v>245</v>
      </c>
      <c r="D89" s="106">
        <v>0</v>
      </c>
      <c r="E89" s="96">
        <v>1</v>
      </c>
      <c r="F89" s="105">
        <f t="shared" ref="F89:G107" si="10">$F$16</f>
        <v>1</v>
      </c>
      <c r="G89" s="105">
        <f t="shared" si="10"/>
        <v>1</v>
      </c>
      <c r="H89" s="106">
        <f t="shared" ref="H89:H114" si="11">D89*E89*F89*G89</f>
        <v>0</v>
      </c>
    </row>
    <row r="90" spans="1:13">
      <c r="A90" s="30">
        <f t="shared" si="9"/>
        <v>76</v>
      </c>
      <c r="B90" s="122">
        <v>39000</v>
      </c>
      <c r="C90" s="29" t="s">
        <v>246</v>
      </c>
      <c r="D90" s="106">
        <v>244888.31473973577</v>
      </c>
      <c r="E90" s="96">
        <v>1</v>
      </c>
      <c r="F90" s="105">
        <f t="shared" si="10"/>
        <v>1</v>
      </c>
      <c r="G90" s="105">
        <f t="shared" si="10"/>
        <v>1</v>
      </c>
      <c r="H90" s="108">
        <f t="shared" si="11"/>
        <v>244888.31473973577</v>
      </c>
    </row>
    <row r="91" spans="1:13">
      <c r="A91" s="30">
        <f t="shared" si="9"/>
        <v>77</v>
      </c>
      <c r="B91" s="122">
        <v>39002</v>
      </c>
      <c r="C91" s="29" t="s">
        <v>247</v>
      </c>
      <c r="D91" s="106">
        <v>5574.2981699999991</v>
      </c>
      <c r="E91" s="96">
        <v>1</v>
      </c>
      <c r="F91" s="105">
        <f t="shared" si="10"/>
        <v>1</v>
      </c>
      <c r="G91" s="105">
        <f t="shared" si="10"/>
        <v>1</v>
      </c>
      <c r="H91" s="108">
        <f t="shared" si="11"/>
        <v>5574.2981699999991</v>
      </c>
    </row>
    <row r="92" spans="1:13">
      <c r="A92" s="30">
        <f t="shared" si="9"/>
        <v>78</v>
      </c>
      <c r="B92" s="122">
        <v>39003</v>
      </c>
      <c r="C92" s="29" t="s">
        <v>248</v>
      </c>
      <c r="D92" s="106">
        <v>22836.213596000005</v>
      </c>
      <c r="E92" s="96">
        <v>1</v>
      </c>
      <c r="F92" s="105">
        <f t="shared" si="10"/>
        <v>1</v>
      </c>
      <c r="G92" s="105">
        <f t="shared" si="10"/>
        <v>1</v>
      </c>
      <c r="H92" s="108">
        <f t="shared" si="11"/>
        <v>22836.213596000005</v>
      </c>
    </row>
    <row r="93" spans="1:13">
      <c r="A93" s="30">
        <f t="shared" si="9"/>
        <v>79</v>
      </c>
      <c r="B93" s="122">
        <v>39004</v>
      </c>
      <c r="C93" s="29" t="s">
        <v>249</v>
      </c>
      <c r="D93" s="106">
        <v>730.64733600000011</v>
      </c>
      <c r="E93" s="96">
        <v>1</v>
      </c>
      <c r="F93" s="105">
        <f t="shared" si="10"/>
        <v>1</v>
      </c>
      <c r="G93" s="105">
        <f t="shared" si="10"/>
        <v>1</v>
      </c>
      <c r="H93" s="108">
        <f t="shared" si="11"/>
        <v>730.64733600000011</v>
      </c>
    </row>
    <row r="94" spans="1:13">
      <c r="A94" s="30">
        <f t="shared" si="9"/>
        <v>80</v>
      </c>
      <c r="B94" s="122">
        <v>39009</v>
      </c>
      <c r="C94" s="29" t="s">
        <v>250</v>
      </c>
      <c r="D94" s="106">
        <v>0</v>
      </c>
      <c r="E94" s="96">
        <v>1</v>
      </c>
      <c r="F94" s="105">
        <f t="shared" si="10"/>
        <v>1</v>
      </c>
      <c r="G94" s="105">
        <f t="shared" si="10"/>
        <v>1</v>
      </c>
      <c r="H94" s="108">
        <f t="shared" si="11"/>
        <v>0</v>
      </c>
    </row>
    <row r="95" spans="1:13">
      <c r="A95" s="30">
        <f t="shared" si="9"/>
        <v>81</v>
      </c>
      <c r="B95" s="122">
        <v>39100</v>
      </c>
      <c r="C95" s="29" t="s">
        <v>251</v>
      </c>
      <c r="D95" s="106">
        <v>93447.823968755547</v>
      </c>
      <c r="E95" s="96">
        <v>1</v>
      </c>
      <c r="F95" s="105">
        <f t="shared" si="10"/>
        <v>1</v>
      </c>
      <c r="G95" s="105">
        <f t="shared" si="10"/>
        <v>1</v>
      </c>
      <c r="H95" s="108">
        <f t="shared" si="11"/>
        <v>93447.823968755547</v>
      </c>
    </row>
    <row r="96" spans="1:13">
      <c r="A96" s="30">
        <f t="shared" si="9"/>
        <v>82</v>
      </c>
      <c r="B96" s="122">
        <v>39103</v>
      </c>
      <c r="C96" s="29" t="s">
        <v>159</v>
      </c>
      <c r="D96" s="106">
        <v>0</v>
      </c>
      <c r="E96" s="96">
        <v>1</v>
      </c>
      <c r="F96" s="105">
        <f t="shared" si="10"/>
        <v>1</v>
      </c>
      <c r="G96" s="105">
        <f t="shared" si="10"/>
        <v>1</v>
      </c>
      <c r="H96" s="108">
        <f t="shared" si="11"/>
        <v>0</v>
      </c>
    </row>
    <row r="97" spans="1:11">
      <c r="A97" s="30">
        <f t="shared" si="9"/>
        <v>83</v>
      </c>
      <c r="B97" s="122">
        <v>39200</v>
      </c>
      <c r="C97" s="29" t="s">
        <v>252</v>
      </c>
      <c r="D97" s="106">
        <v>11380.825350000001</v>
      </c>
      <c r="E97" s="96">
        <v>0.45615191876565997</v>
      </c>
      <c r="F97" s="105">
        <f t="shared" si="10"/>
        <v>1</v>
      </c>
      <c r="G97" s="105">
        <f t="shared" si="10"/>
        <v>1</v>
      </c>
      <c r="H97" s="108">
        <f t="shared" si="11"/>
        <v>5191.3853205393643</v>
      </c>
    </row>
    <row r="98" spans="1:11">
      <c r="A98" s="30">
        <f t="shared" si="9"/>
        <v>84</v>
      </c>
      <c r="B98" s="122">
        <v>39202</v>
      </c>
      <c r="C98" s="29" t="s">
        <v>253</v>
      </c>
      <c r="D98" s="106">
        <v>0</v>
      </c>
      <c r="E98" s="96">
        <v>0.45615191876565997</v>
      </c>
      <c r="F98" s="105">
        <f t="shared" si="10"/>
        <v>1</v>
      </c>
      <c r="G98" s="105">
        <f t="shared" si="10"/>
        <v>1</v>
      </c>
      <c r="H98" s="108">
        <f t="shared" si="11"/>
        <v>0</v>
      </c>
    </row>
    <row r="99" spans="1:11">
      <c r="A99" s="30">
        <f t="shared" si="9"/>
        <v>85</v>
      </c>
      <c r="B99" s="122">
        <v>39400</v>
      </c>
      <c r="C99" s="29" t="s">
        <v>254</v>
      </c>
      <c r="D99" s="106">
        <v>256177.92006595497</v>
      </c>
      <c r="E99" s="96">
        <v>0.45614668834079219</v>
      </c>
      <c r="F99" s="105">
        <f t="shared" si="10"/>
        <v>1</v>
      </c>
      <c r="G99" s="105">
        <f t="shared" si="10"/>
        <v>1</v>
      </c>
      <c r="H99" s="108">
        <f t="shared" si="11"/>
        <v>116854.70986411754</v>
      </c>
    </row>
    <row r="100" spans="1:11">
      <c r="A100" s="30">
        <f t="shared" si="9"/>
        <v>86</v>
      </c>
      <c r="B100" s="122">
        <v>39603</v>
      </c>
      <c r="C100" s="29" t="s">
        <v>255</v>
      </c>
      <c r="D100" s="106">
        <v>0</v>
      </c>
      <c r="E100" s="96">
        <v>1.9989267507378727E-2</v>
      </c>
      <c r="F100" s="105">
        <f t="shared" si="10"/>
        <v>1</v>
      </c>
      <c r="G100" s="105">
        <f t="shared" si="10"/>
        <v>1</v>
      </c>
      <c r="H100" s="108">
        <f t="shared" si="11"/>
        <v>0</v>
      </c>
    </row>
    <row r="101" spans="1:11">
      <c r="A101" s="30">
        <f t="shared" si="9"/>
        <v>87</v>
      </c>
      <c r="B101" s="122">
        <v>39604</v>
      </c>
      <c r="C101" s="29" t="s">
        <v>256</v>
      </c>
      <c r="D101" s="106">
        <v>0</v>
      </c>
      <c r="E101" s="144">
        <v>1.9989267507378727E-2</v>
      </c>
      <c r="F101" s="105">
        <f t="shared" si="10"/>
        <v>1</v>
      </c>
      <c r="G101" s="105">
        <f t="shared" si="10"/>
        <v>1</v>
      </c>
      <c r="H101" s="108">
        <f t="shared" si="11"/>
        <v>0</v>
      </c>
      <c r="K101" s="127"/>
    </row>
    <row r="102" spans="1:11">
      <c r="A102" s="30">
        <f t="shared" si="9"/>
        <v>88</v>
      </c>
      <c r="B102" s="122">
        <v>39605</v>
      </c>
      <c r="C102" s="29" t="s">
        <v>257</v>
      </c>
      <c r="D102" s="106">
        <v>0</v>
      </c>
      <c r="E102" s="144">
        <v>1.9989267507378727E-2</v>
      </c>
      <c r="F102" s="105">
        <f t="shared" si="10"/>
        <v>1</v>
      </c>
      <c r="G102" s="105">
        <f t="shared" si="10"/>
        <v>1</v>
      </c>
      <c r="H102" s="108">
        <f t="shared" si="11"/>
        <v>0</v>
      </c>
      <c r="K102" s="127"/>
    </row>
    <row r="103" spans="1:11">
      <c r="A103" s="30">
        <f t="shared" si="9"/>
        <v>89</v>
      </c>
      <c r="B103" s="122">
        <v>39700</v>
      </c>
      <c r="C103" s="29" t="s">
        <v>258</v>
      </c>
      <c r="D103" s="106">
        <v>34967.951905000009</v>
      </c>
      <c r="E103" s="96">
        <v>1</v>
      </c>
      <c r="F103" s="105">
        <f t="shared" si="10"/>
        <v>1</v>
      </c>
      <c r="G103" s="105">
        <f t="shared" si="10"/>
        <v>1</v>
      </c>
      <c r="H103" s="108">
        <f t="shared" si="11"/>
        <v>34967.951905000009</v>
      </c>
      <c r="K103" s="127"/>
    </row>
    <row r="104" spans="1:11">
      <c r="A104" s="30">
        <f t="shared" si="9"/>
        <v>90</v>
      </c>
      <c r="B104" s="124">
        <v>39701</v>
      </c>
      <c r="C104" s="29" t="s">
        <v>167</v>
      </c>
      <c r="D104" s="106">
        <v>0</v>
      </c>
      <c r="E104" s="96">
        <v>1</v>
      </c>
      <c r="F104" s="105">
        <f t="shared" si="10"/>
        <v>1</v>
      </c>
      <c r="G104" s="105">
        <f t="shared" si="10"/>
        <v>1</v>
      </c>
      <c r="H104" s="108">
        <f t="shared" si="11"/>
        <v>0</v>
      </c>
      <c r="K104" s="127"/>
    </row>
    <row r="105" spans="1:11">
      <c r="A105" s="30">
        <f t="shared" si="9"/>
        <v>91</v>
      </c>
      <c r="B105" s="124">
        <v>39702</v>
      </c>
      <c r="C105" s="4" t="s">
        <v>167</v>
      </c>
      <c r="D105" s="106">
        <v>0</v>
      </c>
      <c r="E105" s="96">
        <v>1</v>
      </c>
      <c r="F105" s="105">
        <f t="shared" si="10"/>
        <v>1</v>
      </c>
      <c r="G105" s="105">
        <f t="shared" si="10"/>
        <v>1</v>
      </c>
      <c r="H105" s="108">
        <f t="shared" si="11"/>
        <v>0</v>
      </c>
      <c r="K105" s="127"/>
    </row>
    <row r="106" spans="1:11">
      <c r="A106" s="30">
        <f t="shared" si="9"/>
        <v>92</v>
      </c>
      <c r="B106" s="124">
        <v>39705</v>
      </c>
      <c r="C106" s="29" t="s">
        <v>259</v>
      </c>
      <c r="D106" s="106">
        <v>0</v>
      </c>
      <c r="E106" s="96">
        <v>1</v>
      </c>
      <c r="F106" s="105">
        <f t="shared" si="10"/>
        <v>1</v>
      </c>
      <c r="G106" s="105">
        <f t="shared" si="10"/>
        <v>1</v>
      </c>
      <c r="H106" s="108">
        <f t="shared" si="11"/>
        <v>0</v>
      </c>
    </row>
    <row r="107" spans="1:11">
      <c r="A107" s="30">
        <f t="shared" si="9"/>
        <v>93</v>
      </c>
      <c r="B107" s="124">
        <v>39800</v>
      </c>
      <c r="C107" s="29" t="s">
        <v>260</v>
      </c>
      <c r="D107" s="106">
        <v>194588.5545</v>
      </c>
      <c r="E107" s="96">
        <v>1</v>
      </c>
      <c r="F107" s="105">
        <f t="shared" si="10"/>
        <v>1</v>
      </c>
      <c r="G107" s="105">
        <f t="shared" si="10"/>
        <v>1</v>
      </c>
      <c r="H107" s="108">
        <f t="shared" si="11"/>
        <v>194588.5545</v>
      </c>
    </row>
    <row r="108" spans="1:11">
      <c r="A108" s="30">
        <f t="shared" si="9"/>
        <v>94</v>
      </c>
      <c r="B108" s="124">
        <v>39901</v>
      </c>
      <c r="C108" s="29" t="s">
        <v>170</v>
      </c>
      <c r="D108" s="106">
        <v>2056.2967039999999</v>
      </c>
      <c r="E108" s="96">
        <v>1</v>
      </c>
      <c r="F108" s="105">
        <f t="shared" ref="F108:G114" si="12">$F$16</f>
        <v>1</v>
      </c>
      <c r="G108" s="105">
        <f t="shared" si="12"/>
        <v>1</v>
      </c>
      <c r="H108" s="108">
        <f t="shared" si="11"/>
        <v>2056.2967039999999</v>
      </c>
    </row>
    <row r="109" spans="1:11">
      <c r="A109" s="30">
        <f t="shared" si="9"/>
        <v>95</v>
      </c>
      <c r="B109" s="124">
        <v>39902</v>
      </c>
      <c r="C109" s="29" t="s">
        <v>171</v>
      </c>
      <c r="D109" s="106">
        <v>0</v>
      </c>
      <c r="E109" s="96">
        <v>1</v>
      </c>
      <c r="F109" s="105">
        <f t="shared" si="12"/>
        <v>1</v>
      </c>
      <c r="G109" s="105">
        <f t="shared" si="12"/>
        <v>1</v>
      </c>
      <c r="H109" s="108">
        <f t="shared" si="11"/>
        <v>0</v>
      </c>
    </row>
    <row r="110" spans="1:11">
      <c r="A110" s="30">
        <f t="shared" si="9"/>
        <v>96</v>
      </c>
      <c r="B110" s="124">
        <v>39903</v>
      </c>
      <c r="C110" s="29" t="s">
        <v>261</v>
      </c>
      <c r="D110" s="106">
        <v>13459.885999999997</v>
      </c>
      <c r="E110" s="96">
        <v>1</v>
      </c>
      <c r="F110" s="105">
        <f t="shared" si="12"/>
        <v>1</v>
      </c>
      <c r="G110" s="105">
        <f t="shared" si="12"/>
        <v>1</v>
      </c>
      <c r="H110" s="108">
        <f t="shared" si="11"/>
        <v>13459.885999999997</v>
      </c>
    </row>
    <row r="111" spans="1:11">
      <c r="A111" s="30">
        <f t="shared" si="9"/>
        <v>97</v>
      </c>
      <c r="B111" s="124">
        <v>39906</v>
      </c>
      <c r="C111" s="29" t="s">
        <v>262</v>
      </c>
      <c r="D111" s="106">
        <v>89350.691999029921</v>
      </c>
      <c r="E111" s="96">
        <v>1</v>
      </c>
      <c r="F111" s="105">
        <f t="shared" si="12"/>
        <v>1</v>
      </c>
      <c r="G111" s="105">
        <f t="shared" si="12"/>
        <v>1</v>
      </c>
      <c r="H111" s="108">
        <f t="shared" si="11"/>
        <v>89350.691999029921</v>
      </c>
    </row>
    <row r="112" spans="1:11">
      <c r="A112" s="30">
        <f t="shared" si="9"/>
        <v>98</v>
      </c>
      <c r="B112" s="124">
        <v>39907</v>
      </c>
      <c r="C112" s="29" t="s">
        <v>263</v>
      </c>
      <c r="D112" s="106">
        <v>0</v>
      </c>
      <c r="E112" s="96">
        <v>1</v>
      </c>
      <c r="F112" s="105">
        <f t="shared" si="12"/>
        <v>1</v>
      </c>
      <c r="G112" s="105">
        <f t="shared" si="12"/>
        <v>1</v>
      </c>
      <c r="H112" s="108">
        <f t="shared" si="11"/>
        <v>0</v>
      </c>
    </row>
    <row r="113" spans="1:14">
      <c r="A113" s="30">
        <f t="shared" si="9"/>
        <v>99</v>
      </c>
      <c r="B113" s="124">
        <v>39908</v>
      </c>
      <c r="C113" s="29" t="s">
        <v>264</v>
      </c>
      <c r="D113" s="106">
        <v>10288.785339000002</v>
      </c>
      <c r="E113" s="96">
        <v>1</v>
      </c>
      <c r="F113" s="105">
        <f t="shared" si="12"/>
        <v>1</v>
      </c>
      <c r="G113" s="105">
        <f t="shared" si="12"/>
        <v>1</v>
      </c>
      <c r="H113" s="108">
        <f t="shared" si="11"/>
        <v>10288.785339000002</v>
      </c>
    </row>
    <row r="114" spans="1:14" ht="15.75">
      <c r="A114" s="30">
        <f t="shared" si="9"/>
        <v>100</v>
      </c>
      <c r="B114" s="124"/>
      <c r="C114" s="29" t="s">
        <v>267</v>
      </c>
      <c r="D114" s="106">
        <v>0</v>
      </c>
      <c r="E114" s="96">
        <v>1</v>
      </c>
      <c r="F114" s="105">
        <f t="shared" si="12"/>
        <v>1</v>
      </c>
      <c r="G114" s="105">
        <f t="shared" si="12"/>
        <v>1</v>
      </c>
      <c r="H114" s="108">
        <f t="shared" si="11"/>
        <v>0</v>
      </c>
      <c r="J114" s="45"/>
      <c r="K114" s="127"/>
    </row>
    <row r="115" spans="1:14">
      <c r="A115" s="30">
        <f t="shared" si="9"/>
        <v>101</v>
      </c>
      <c r="B115" s="124"/>
      <c r="C115" s="29"/>
      <c r="D115" s="123"/>
      <c r="E115" s="145"/>
      <c r="H115" s="123"/>
    </row>
    <row r="116" spans="1:14">
      <c r="A116" s="30">
        <f t="shared" si="9"/>
        <v>102</v>
      </c>
      <c r="B116" s="126"/>
      <c r="C116" s="29" t="s">
        <v>309</v>
      </c>
      <c r="D116" s="106">
        <f>SUM(D89:D115)</f>
        <v>979748.20967347617</v>
      </c>
      <c r="E116" s="146"/>
      <c r="H116" s="106">
        <f>SUM(H89:H115)</f>
        <v>834235.55944217811</v>
      </c>
    </row>
    <row r="117" spans="1:14">
      <c r="A117" s="30">
        <f t="shared" si="9"/>
        <v>103</v>
      </c>
      <c r="B117" s="126"/>
      <c r="C117" s="29"/>
      <c r="D117" s="108"/>
      <c r="E117" s="145"/>
      <c r="H117" s="108"/>
    </row>
    <row r="118" spans="1:14">
      <c r="A118" s="30">
        <f t="shared" si="9"/>
        <v>104</v>
      </c>
      <c r="B118" s="126"/>
      <c r="C118" s="29" t="s">
        <v>310</v>
      </c>
      <c r="D118" s="106">
        <f>D116+D86+D60+D47+D26+D19</f>
        <v>21979666.305354692</v>
      </c>
      <c r="E118" s="146"/>
      <c r="H118" s="106">
        <f>H116+H86+H60+H47+H26+H19</f>
        <v>21834153.655123394</v>
      </c>
      <c r="M118" s="27"/>
      <c r="N118" s="27"/>
    </row>
    <row r="119" spans="1:14">
      <c r="A119" s="30">
        <f t="shared" si="9"/>
        <v>105</v>
      </c>
      <c r="B119" s="126"/>
      <c r="C119" s="29"/>
      <c r="D119" s="108"/>
    </row>
    <row r="120" spans="1:14">
      <c r="A120" s="30">
        <f t="shared" si="9"/>
        <v>106</v>
      </c>
      <c r="B120" s="126"/>
      <c r="C120" s="4"/>
      <c r="D120" s="108"/>
    </row>
    <row r="121" spans="1:14">
      <c r="A121" s="30">
        <f t="shared" si="9"/>
        <v>107</v>
      </c>
      <c r="B121" s="76"/>
      <c r="D121" s="108"/>
    </row>
    <row r="122" spans="1:14" ht="15.75">
      <c r="A122" s="30">
        <f t="shared" si="9"/>
        <v>108</v>
      </c>
      <c r="B122" s="92" t="s">
        <v>179</v>
      </c>
      <c r="D122" s="108"/>
    </row>
    <row r="123" spans="1:14">
      <c r="A123" s="30">
        <f t="shared" si="9"/>
        <v>109</v>
      </c>
      <c r="B123" s="76"/>
      <c r="D123" s="108"/>
    </row>
    <row r="124" spans="1:14">
      <c r="A124" s="30">
        <f t="shared" si="9"/>
        <v>110</v>
      </c>
      <c r="B124" s="126"/>
      <c r="C124" s="75" t="s">
        <v>101</v>
      </c>
      <c r="D124" s="108"/>
    </row>
    <row r="125" spans="1:14">
      <c r="A125" s="30">
        <f t="shared" si="9"/>
        <v>111</v>
      </c>
      <c r="B125" s="122">
        <v>30100</v>
      </c>
      <c r="C125" s="29" t="s">
        <v>102</v>
      </c>
      <c r="D125" s="106">
        <v>0</v>
      </c>
      <c r="E125" s="96">
        <v>1</v>
      </c>
      <c r="F125" s="105">
        <f>$F$16</f>
        <v>1</v>
      </c>
      <c r="G125" s="96">
        <v>0.49780000000000002</v>
      </c>
      <c r="H125" s="106">
        <f>D125*E125*F125*G125</f>
        <v>0</v>
      </c>
    </row>
    <row r="126" spans="1:14">
      <c r="A126" s="30">
        <f t="shared" si="9"/>
        <v>112</v>
      </c>
      <c r="B126" s="122">
        <v>30300</v>
      </c>
      <c r="C126" s="29" t="s">
        <v>180</v>
      </c>
      <c r="D126" s="106">
        <v>0</v>
      </c>
      <c r="E126" s="96">
        <v>1</v>
      </c>
      <c r="F126" s="105">
        <f>$F$16</f>
        <v>1</v>
      </c>
      <c r="G126" s="96">
        <f>$G$125</f>
        <v>0.49780000000000002</v>
      </c>
      <c r="H126" s="110">
        <f>D126*E126*F126*G126</f>
        <v>0</v>
      </c>
    </row>
    <row r="127" spans="1:14">
      <c r="A127" s="30">
        <f t="shared" si="9"/>
        <v>113</v>
      </c>
      <c r="B127" s="122"/>
      <c r="C127" s="29"/>
    </row>
    <row r="128" spans="1:14">
      <c r="A128" s="30">
        <f t="shared" si="9"/>
        <v>114</v>
      </c>
      <c r="B128" s="124"/>
      <c r="C128" s="29" t="s">
        <v>311</v>
      </c>
      <c r="D128" s="106">
        <f>SUM(D125:D127)</f>
        <v>0</v>
      </c>
      <c r="E128" s="146"/>
      <c r="F128" s="105"/>
      <c r="G128" s="105"/>
      <c r="H128" s="106">
        <f>SUM(H125:H127)</f>
        <v>0</v>
      </c>
    </row>
    <row r="129" spans="1:15">
      <c r="A129" s="30">
        <f t="shared" si="9"/>
        <v>115</v>
      </c>
      <c r="B129" s="129"/>
    </row>
    <row r="130" spans="1:15">
      <c r="A130" s="30">
        <f t="shared" si="9"/>
        <v>116</v>
      </c>
      <c r="B130" s="124"/>
      <c r="C130" s="75" t="s">
        <v>136</v>
      </c>
    </row>
    <row r="131" spans="1:15">
      <c r="A131" s="30">
        <f t="shared" si="9"/>
        <v>117</v>
      </c>
      <c r="B131" s="122">
        <v>37400</v>
      </c>
      <c r="C131" s="29" t="s">
        <v>137</v>
      </c>
      <c r="D131" s="106">
        <v>0</v>
      </c>
      <c r="E131" s="96">
        <v>1</v>
      </c>
      <c r="F131" s="105">
        <f t="shared" ref="F131:F151" si="13">$F$16</f>
        <v>1</v>
      </c>
      <c r="G131" s="96">
        <f t="shared" ref="G131:G151" si="14">$G$125</f>
        <v>0.49780000000000002</v>
      </c>
      <c r="H131" s="106">
        <f>D131*E131*F131*G131</f>
        <v>0</v>
      </c>
    </row>
    <row r="132" spans="1:15">
      <c r="A132" s="30">
        <f t="shared" si="9"/>
        <v>118</v>
      </c>
      <c r="B132" s="122">
        <v>35010</v>
      </c>
      <c r="C132" s="29" t="s">
        <v>111</v>
      </c>
      <c r="D132" s="108">
        <v>0</v>
      </c>
      <c r="E132" s="96">
        <v>1</v>
      </c>
      <c r="F132" s="105">
        <f t="shared" si="13"/>
        <v>1</v>
      </c>
      <c r="G132" s="96">
        <f t="shared" si="14"/>
        <v>0.49780000000000002</v>
      </c>
      <c r="H132" s="108">
        <f t="shared" ref="H132:H151" si="15">D132*E132*F132*G132</f>
        <v>0</v>
      </c>
    </row>
    <row r="133" spans="1:15">
      <c r="A133" s="30">
        <f t="shared" si="9"/>
        <v>119</v>
      </c>
      <c r="B133" s="122">
        <v>37402</v>
      </c>
      <c r="C133" s="29" t="s">
        <v>138</v>
      </c>
      <c r="D133" s="108">
        <v>0</v>
      </c>
      <c r="E133" s="96">
        <v>1</v>
      </c>
      <c r="F133" s="105">
        <f t="shared" si="13"/>
        <v>1</v>
      </c>
      <c r="G133" s="96">
        <f t="shared" si="14"/>
        <v>0.49780000000000002</v>
      </c>
      <c r="H133" s="108">
        <f t="shared" si="15"/>
        <v>0</v>
      </c>
    </row>
    <row r="134" spans="1:15">
      <c r="A134" s="30">
        <f t="shared" si="9"/>
        <v>120</v>
      </c>
      <c r="B134" s="122">
        <v>37403</v>
      </c>
      <c r="C134" s="29" t="s">
        <v>139</v>
      </c>
      <c r="D134" s="108">
        <v>0</v>
      </c>
      <c r="E134" s="96">
        <v>1</v>
      </c>
      <c r="F134" s="105">
        <f t="shared" si="13"/>
        <v>1</v>
      </c>
      <c r="G134" s="96">
        <f t="shared" si="14"/>
        <v>0.49780000000000002</v>
      </c>
      <c r="H134" s="108">
        <f t="shared" si="15"/>
        <v>0</v>
      </c>
      <c r="O134" s="29"/>
    </row>
    <row r="135" spans="1:15">
      <c r="A135" s="30">
        <f t="shared" si="9"/>
        <v>121</v>
      </c>
      <c r="B135" s="122">
        <v>36602</v>
      </c>
      <c r="C135" s="29" t="s">
        <v>129</v>
      </c>
      <c r="D135" s="108">
        <v>0</v>
      </c>
      <c r="E135" s="96">
        <v>1</v>
      </c>
      <c r="F135" s="105">
        <f t="shared" si="13"/>
        <v>1</v>
      </c>
      <c r="G135" s="96">
        <f t="shared" si="14"/>
        <v>0.49780000000000002</v>
      </c>
      <c r="H135" s="108">
        <f t="shared" si="15"/>
        <v>0</v>
      </c>
    </row>
    <row r="136" spans="1:15">
      <c r="A136" s="30">
        <f t="shared" si="9"/>
        <v>122</v>
      </c>
      <c r="B136" s="122">
        <v>37501</v>
      </c>
      <c r="C136" s="29" t="s">
        <v>140</v>
      </c>
      <c r="D136" s="108">
        <v>0</v>
      </c>
      <c r="E136" s="96">
        <v>1</v>
      </c>
      <c r="F136" s="105">
        <f t="shared" si="13"/>
        <v>1</v>
      </c>
      <c r="G136" s="96">
        <f t="shared" si="14"/>
        <v>0.49780000000000002</v>
      </c>
      <c r="H136" s="108">
        <f t="shared" si="15"/>
        <v>0</v>
      </c>
      <c r="O136" s="122"/>
    </row>
    <row r="137" spans="1:15">
      <c r="A137" s="30">
        <f t="shared" si="9"/>
        <v>123</v>
      </c>
      <c r="B137" s="122">
        <v>37402</v>
      </c>
      <c r="C137" s="29" t="s">
        <v>138</v>
      </c>
      <c r="D137" s="108">
        <v>0</v>
      </c>
      <c r="E137" s="96">
        <v>1</v>
      </c>
      <c r="F137" s="105">
        <f t="shared" si="13"/>
        <v>1</v>
      </c>
      <c r="G137" s="96">
        <f t="shared" si="14"/>
        <v>0.49780000000000002</v>
      </c>
      <c r="H137" s="108">
        <f t="shared" si="15"/>
        <v>0</v>
      </c>
    </row>
    <row r="138" spans="1:15">
      <c r="A138" s="30">
        <f t="shared" si="9"/>
        <v>124</v>
      </c>
      <c r="B138" s="122">
        <v>37503</v>
      </c>
      <c r="C138" s="29" t="s">
        <v>141</v>
      </c>
      <c r="D138" s="108">
        <v>0</v>
      </c>
      <c r="E138" s="96">
        <v>1</v>
      </c>
      <c r="F138" s="105">
        <f t="shared" si="13"/>
        <v>1</v>
      </c>
      <c r="G138" s="96">
        <f t="shared" si="14"/>
        <v>0.49780000000000002</v>
      </c>
      <c r="H138" s="108">
        <f t="shared" si="15"/>
        <v>0</v>
      </c>
      <c r="O138" s="122"/>
    </row>
    <row r="139" spans="1:15">
      <c r="A139" s="30">
        <f t="shared" si="9"/>
        <v>125</v>
      </c>
      <c r="B139" s="122">
        <v>36700</v>
      </c>
      <c r="C139" s="29" t="s">
        <v>131</v>
      </c>
      <c r="D139" s="108">
        <v>0</v>
      </c>
      <c r="E139" s="96">
        <v>1</v>
      </c>
      <c r="F139" s="105">
        <f t="shared" si="13"/>
        <v>1</v>
      </c>
      <c r="G139" s="96">
        <f t="shared" si="14"/>
        <v>0.49780000000000002</v>
      </c>
      <c r="H139" s="108">
        <f t="shared" si="15"/>
        <v>0</v>
      </c>
    </row>
    <row r="140" spans="1:15">
      <c r="A140" s="30">
        <f t="shared" si="9"/>
        <v>126</v>
      </c>
      <c r="B140" s="122">
        <v>36701</v>
      </c>
      <c r="C140" s="29" t="s">
        <v>132</v>
      </c>
      <c r="D140" s="108">
        <v>0</v>
      </c>
      <c r="E140" s="96">
        <v>1</v>
      </c>
      <c r="F140" s="105">
        <f t="shared" si="13"/>
        <v>1</v>
      </c>
      <c r="G140" s="96">
        <f t="shared" si="14"/>
        <v>0.49780000000000002</v>
      </c>
      <c r="H140" s="108">
        <f t="shared" si="15"/>
        <v>0</v>
      </c>
    </row>
    <row r="141" spans="1:15">
      <c r="A141" s="30">
        <f t="shared" si="9"/>
        <v>127</v>
      </c>
      <c r="B141" s="122">
        <v>37602</v>
      </c>
      <c r="C141" s="29" t="s">
        <v>142</v>
      </c>
      <c r="D141" s="108">
        <v>0</v>
      </c>
      <c r="E141" s="96">
        <v>1</v>
      </c>
      <c r="F141" s="105">
        <f t="shared" si="13"/>
        <v>1</v>
      </c>
      <c r="G141" s="96">
        <f t="shared" si="14"/>
        <v>0.49780000000000002</v>
      </c>
      <c r="H141" s="108">
        <f t="shared" si="15"/>
        <v>0</v>
      </c>
    </row>
    <row r="142" spans="1:15">
      <c r="A142" s="30">
        <f t="shared" si="9"/>
        <v>128</v>
      </c>
      <c r="B142" s="122">
        <v>37800</v>
      </c>
      <c r="C142" s="29" t="s">
        <v>144</v>
      </c>
      <c r="D142" s="108">
        <v>0</v>
      </c>
      <c r="E142" s="96">
        <v>1</v>
      </c>
      <c r="F142" s="105">
        <f t="shared" si="13"/>
        <v>1</v>
      </c>
      <c r="G142" s="96">
        <f t="shared" si="14"/>
        <v>0.49780000000000002</v>
      </c>
      <c r="H142" s="108">
        <f t="shared" si="15"/>
        <v>0</v>
      </c>
      <c r="M142" s="147"/>
      <c r="N142" s="148"/>
    </row>
    <row r="143" spans="1:15">
      <c r="A143" s="30">
        <f t="shared" si="9"/>
        <v>129</v>
      </c>
      <c r="B143" s="122">
        <v>37900</v>
      </c>
      <c r="C143" s="29" t="s">
        <v>145</v>
      </c>
      <c r="D143" s="108">
        <v>0</v>
      </c>
      <c r="E143" s="96">
        <v>1</v>
      </c>
      <c r="F143" s="105">
        <f t="shared" si="13"/>
        <v>1</v>
      </c>
      <c r="G143" s="96">
        <f t="shared" si="14"/>
        <v>0.49780000000000002</v>
      </c>
      <c r="H143" s="108">
        <f t="shared" si="15"/>
        <v>0</v>
      </c>
    </row>
    <row r="144" spans="1:15">
      <c r="A144" s="30">
        <f t="shared" si="9"/>
        <v>130</v>
      </c>
      <c r="B144" s="122">
        <v>37905</v>
      </c>
      <c r="C144" s="29" t="s">
        <v>146</v>
      </c>
      <c r="D144" s="108">
        <v>0</v>
      </c>
      <c r="E144" s="96">
        <v>1</v>
      </c>
      <c r="F144" s="105">
        <f t="shared" si="13"/>
        <v>1</v>
      </c>
      <c r="G144" s="96">
        <f t="shared" si="14"/>
        <v>0.49780000000000002</v>
      </c>
      <c r="H144" s="108">
        <f t="shared" si="15"/>
        <v>0</v>
      </c>
      <c r="M144" s="143"/>
      <c r="N144" s="149"/>
    </row>
    <row r="145" spans="1:14">
      <c r="A145" s="30">
        <f t="shared" ref="A145:A208" si="16">A144+1</f>
        <v>131</v>
      </c>
      <c r="B145" s="122">
        <v>38000</v>
      </c>
      <c r="C145" s="29" t="s">
        <v>147</v>
      </c>
      <c r="D145" s="108">
        <v>0</v>
      </c>
      <c r="E145" s="96">
        <v>1</v>
      </c>
      <c r="F145" s="105">
        <f t="shared" si="13"/>
        <v>1</v>
      </c>
      <c r="G145" s="96">
        <f t="shared" si="14"/>
        <v>0.49780000000000002</v>
      </c>
      <c r="H145" s="108">
        <f t="shared" si="15"/>
        <v>0</v>
      </c>
    </row>
    <row r="146" spans="1:14">
      <c r="A146" s="30">
        <f t="shared" si="16"/>
        <v>132</v>
      </c>
      <c r="B146" s="122">
        <v>38100</v>
      </c>
      <c r="C146" s="29" t="s">
        <v>148</v>
      </c>
      <c r="D146" s="108">
        <v>0</v>
      </c>
      <c r="E146" s="96">
        <v>1</v>
      </c>
      <c r="F146" s="105">
        <f t="shared" si="13"/>
        <v>1</v>
      </c>
      <c r="G146" s="96">
        <f t="shared" si="14"/>
        <v>0.49780000000000002</v>
      </c>
      <c r="H146" s="108">
        <f t="shared" si="15"/>
        <v>0</v>
      </c>
      <c r="M146" s="143"/>
      <c r="N146" s="148"/>
    </row>
    <row r="147" spans="1:14">
      <c r="A147" s="30">
        <f t="shared" si="16"/>
        <v>133</v>
      </c>
      <c r="B147" s="122">
        <v>38200</v>
      </c>
      <c r="C147" s="29" t="s">
        <v>149</v>
      </c>
      <c r="D147" s="108">
        <v>0</v>
      </c>
      <c r="E147" s="96">
        <v>1</v>
      </c>
      <c r="F147" s="105">
        <f t="shared" si="13"/>
        <v>1</v>
      </c>
      <c r="G147" s="96">
        <f t="shared" si="14"/>
        <v>0.49780000000000002</v>
      </c>
      <c r="H147" s="108">
        <f t="shared" si="15"/>
        <v>0</v>
      </c>
    </row>
    <row r="148" spans="1:14">
      <c r="A148" s="30">
        <f t="shared" si="16"/>
        <v>134</v>
      </c>
      <c r="B148" s="122">
        <v>38300</v>
      </c>
      <c r="C148" s="29" t="s">
        <v>150</v>
      </c>
      <c r="D148" s="108">
        <v>0</v>
      </c>
      <c r="E148" s="96">
        <v>1</v>
      </c>
      <c r="F148" s="105">
        <f t="shared" si="13"/>
        <v>1</v>
      </c>
      <c r="G148" s="96">
        <f t="shared" si="14"/>
        <v>0.49780000000000002</v>
      </c>
      <c r="H148" s="108">
        <f t="shared" si="15"/>
        <v>0</v>
      </c>
      <c r="M148" s="143"/>
      <c r="N148" s="148"/>
    </row>
    <row r="149" spans="1:14">
      <c r="A149" s="30">
        <f t="shared" si="16"/>
        <v>135</v>
      </c>
      <c r="B149" s="122">
        <v>38400</v>
      </c>
      <c r="C149" s="29" t="s">
        <v>151</v>
      </c>
      <c r="D149" s="108">
        <v>0</v>
      </c>
      <c r="E149" s="96">
        <v>1</v>
      </c>
      <c r="F149" s="105">
        <f t="shared" si="13"/>
        <v>1</v>
      </c>
      <c r="G149" s="96">
        <f t="shared" si="14"/>
        <v>0.49780000000000002</v>
      </c>
      <c r="H149" s="108">
        <f t="shared" si="15"/>
        <v>0</v>
      </c>
    </row>
    <row r="150" spans="1:14">
      <c r="A150" s="30">
        <f t="shared" si="16"/>
        <v>136</v>
      </c>
      <c r="B150" s="122">
        <v>38500</v>
      </c>
      <c r="C150" s="29" t="s">
        <v>152</v>
      </c>
      <c r="D150" s="108">
        <v>0</v>
      </c>
      <c r="E150" s="96">
        <v>1</v>
      </c>
      <c r="F150" s="105">
        <f t="shared" si="13"/>
        <v>1</v>
      </c>
      <c r="G150" s="96">
        <f t="shared" si="14"/>
        <v>0.49780000000000002</v>
      </c>
      <c r="H150" s="108">
        <f t="shared" si="15"/>
        <v>0</v>
      </c>
    </row>
    <row r="151" spans="1:14">
      <c r="A151" s="30">
        <f t="shared" si="16"/>
        <v>137</v>
      </c>
      <c r="B151" s="122">
        <v>38600</v>
      </c>
      <c r="C151" s="29" t="s">
        <v>181</v>
      </c>
      <c r="D151" s="110">
        <v>0</v>
      </c>
      <c r="E151" s="96">
        <v>1</v>
      </c>
      <c r="F151" s="105">
        <f t="shared" si="13"/>
        <v>1</v>
      </c>
      <c r="G151" s="96">
        <f t="shared" si="14"/>
        <v>0.49780000000000002</v>
      </c>
      <c r="H151" s="110">
        <f t="shared" si="15"/>
        <v>0</v>
      </c>
    </row>
    <row r="152" spans="1:14">
      <c r="A152" s="30">
        <f t="shared" si="16"/>
        <v>138</v>
      </c>
      <c r="B152" s="122"/>
      <c r="C152" s="29"/>
    </row>
    <row r="153" spans="1:14">
      <c r="A153" s="30">
        <f t="shared" si="16"/>
        <v>139</v>
      </c>
      <c r="B153" s="122"/>
      <c r="C153" s="29" t="s">
        <v>308</v>
      </c>
      <c r="D153" s="106">
        <f>SUM(D131:D152)</f>
        <v>0</v>
      </c>
      <c r="E153" s="146"/>
      <c r="H153" s="106">
        <f>SUM(H131:H152)</f>
        <v>0</v>
      </c>
    </row>
    <row r="154" spans="1:14">
      <c r="A154" s="30">
        <f t="shared" si="16"/>
        <v>140</v>
      </c>
      <c r="B154" s="122"/>
      <c r="C154" s="29"/>
    </row>
    <row r="155" spans="1:14">
      <c r="A155" s="30">
        <f t="shared" si="16"/>
        <v>141</v>
      </c>
      <c r="B155" s="124"/>
      <c r="C155" s="75" t="s">
        <v>182</v>
      </c>
    </row>
    <row r="156" spans="1:14">
      <c r="A156" s="30">
        <f t="shared" si="16"/>
        <v>142</v>
      </c>
      <c r="B156" s="122">
        <v>39001</v>
      </c>
      <c r="C156" s="29" t="s">
        <v>270</v>
      </c>
      <c r="D156" s="106">
        <v>5021.4785599999996</v>
      </c>
      <c r="E156" s="96">
        <v>1</v>
      </c>
      <c r="F156" s="105">
        <f t="shared" ref="F156:F176" si="17">$F$16</f>
        <v>1</v>
      </c>
      <c r="G156" s="96">
        <f t="shared" ref="G156:G176" si="18">$G$125</f>
        <v>0.49780000000000002</v>
      </c>
      <c r="H156" s="106">
        <f t="shared" ref="H156:H176" si="19">D156*E156*F156*G156</f>
        <v>2499.6920271680001</v>
      </c>
      <c r="N156" s="96"/>
    </row>
    <row r="157" spans="1:14">
      <c r="A157" s="30">
        <f t="shared" si="16"/>
        <v>143</v>
      </c>
      <c r="B157" s="122">
        <v>39004</v>
      </c>
      <c r="C157" s="29" t="s">
        <v>249</v>
      </c>
      <c r="D157" s="106">
        <v>1127.6406030000001</v>
      </c>
      <c r="E157" s="96">
        <v>1</v>
      </c>
      <c r="F157" s="105">
        <f t="shared" si="17"/>
        <v>1</v>
      </c>
      <c r="G157" s="96">
        <f t="shared" si="18"/>
        <v>0.49780000000000002</v>
      </c>
      <c r="H157" s="108">
        <f t="shared" si="19"/>
        <v>561.3394921734</v>
      </c>
      <c r="N157" s="96"/>
    </row>
    <row r="158" spans="1:14">
      <c r="A158" s="30">
        <f t="shared" si="16"/>
        <v>144</v>
      </c>
      <c r="B158" s="122">
        <v>39009</v>
      </c>
      <c r="C158" s="29" t="s">
        <v>250</v>
      </c>
      <c r="D158" s="106">
        <v>0</v>
      </c>
      <c r="E158" s="96">
        <v>1</v>
      </c>
      <c r="F158" s="105">
        <f t="shared" si="17"/>
        <v>1</v>
      </c>
      <c r="G158" s="96">
        <f t="shared" si="18"/>
        <v>0.49780000000000002</v>
      </c>
      <c r="H158" s="108">
        <f t="shared" si="19"/>
        <v>0</v>
      </c>
      <c r="N158" s="96"/>
    </row>
    <row r="159" spans="1:14">
      <c r="A159" s="30">
        <f t="shared" si="16"/>
        <v>145</v>
      </c>
      <c r="B159" s="122">
        <v>39100</v>
      </c>
      <c r="C159" s="29" t="s">
        <v>251</v>
      </c>
      <c r="D159" s="106">
        <v>0</v>
      </c>
      <c r="E159" s="96">
        <v>1</v>
      </c>
      <c r="F159" s="105">
        <f t="shared" si="17"/>
        <v>1</v>
      </c>
      <c r="G159" s="96">
        <f t="shared" si="18"/>
        <v>0.49780000000000002</v>
      </c>
      <c r="H159" s="108">
        <f t="shared" si="19"/>
        <v>0</v>
      </c>
      <c r="N159" s="96"/>
    </row>
    <row r="160" spans="1:14">
      <c r="A160" s="30">
        <f t="shared" si="16"/>
        <v>146</v>
      </c>
      <c r="B160" s="122">
        <v>39101</v>
      </c>
      <c r="C160" s="29" t="s">
        <v>184</v>
      </c>
      <c r="D160" s="106">
        <v>0</v>
      </c>
      <c r="E160" s="96">
        <v>1</v>
      </c>
      <c r="F160" s="105">
        <f t="shared" si="17"/>
        <v>1</v>
      </c>
      <c r="G160" s="96">
        <f t="shared" si="18"/>
        <v>0.49780000000000002</v>
      </c>
      <c r="H160" s="108">
        <f t="shared" si="19"/>
        <v>0</v>
      </c>
      <c r="K160" s="127"/>
      <c r="N160" s="96"/>
    </row>
    <row r="161" spans="1:14">
      <c r="A161" s="30">
        <f t="shared" si="16"/>
        <v>147</v>
      </c>
      <c r="B161" s="122">
        <v>39103</v>
      </c>
      <c r="C161" s="29" t="s">
        <v>159</v>
      </c>
      <c r="D161" s="106">
        <v>0</v>
      </c>
      <c r="E161" s="96">
        <v>1</v>
      </c>
      <c r="F161" s="105">
        <f t="shared" si="17"/>
        <v>1</v>
      </c>
      <c r="G161" s="96">
        <f t="shared" si="18"/>
        <v>0.49780000000000002</v>
      </c>
      <c r="H161" s="108">
        <f t="shared" si="19"/>
        <v>0</v>
      </c>
      <c r="K161" s="127"/>
      <c r="N161" s="96"/>
    </row>
    <row r="162" spans="1:14">
      <c r="A162" s="30">
        <f t="shared" si="16"/>
        <v>148</v>
      </c>
      <c r="B162" s="122">
        <v>39200</v>
      </c>
      <c r="C162" s="29" t="s">
        <v>271</v>
      </c>
      <c r="D162" s="106">
        <v>1759.8625049999998</v>
      </c>
      <c r="E162" s="144">
        <v>0.45615191876565997</v>
      </c>
      <c r="F162" s="105">
        <f t="shared" si="17"/>
        <v>1</v>
      </c>
      <c r="G162" s="96">
        <f t="shared" si="18"/>
        <v>0.49780000000000002</v>
      </c>
      <c r="H162" s="108">
        <f t="shared" si="19"/>
        <v>399.61624696122249</v>
      </c>
      <c r="K162" s="127"/>
      <c r="N162" s="96"/>
    </row>
    <row r="163" spans="1:14">
      <c r="A163" s="30">
        <f t="shared" si="16"/>
        <v>149</v>
      </c>
      <c r="B163" s="122">
        <v>39300</v>
      </c>
      <c r="C163" s="29" t="s">
        <v>185</v>
      </c>
      <c r="D163" s="106">
        <v>0</v>
      </c>
      <c r="E163" s="96">
        <v>1</v>
      </c>
      <c r="F163" s="105">
        <f t="shared" si="17"/>
        <v>1</v>
      </c>
      <c r="G163" s="96">
        <f t="shared" si="18"/>
        <v>0.49780000000000002</v>
      </c>
      <c r="H163" s="108">
        <f t="shared" si="19"/>
        <v>0</v>
      </c>
      <c r="K163" s="127"/>
      <c r="N163" s="96"/>
    </row>
    <row r="164" spans="1:14">
      <c r="A164" s="30">
        <f t="shared" si="16"/>
        <v>150</v>
      </c>
      <c r="B164" s="122">
        <v>39400</v>
      </c>
      <c r="C164" s="29" t="s">
        <v>254</v>
      </c>
      <c r="D164" s="106">
        <v>8916.4792080000025</v>
      </c>
      <c r="E164" s="144">
        <v>0.45614668834079219</v>
      </c>
      <c r="F164" s="105">
        <f t="shared" si="17"/>
        <v>1</v>
      </c>
      <c r="G164" s="96">
        <f t="shared" si="18"/>
        <v>0.49780000000000002</v>
      </c>
      <c r="H164" s="108">
        <f t="shared" si="19"/>
        <v>2024.6633417771104</v>
      </c>
      <c r="K164" s="127"/>
      <c r="N164" s="96"/>
    </row>
    <row r="165" spans="1:14">
      <c r="A165" s="30">
        <f t="shared" si="16"/>
        <v>151</v>
      </c>
      <c r="B165" s="122">
        <v>39600</v>
      </c>
      <c r="C165" s="29" t="s">
        <v>272</v>
      </c>
      <c r="D165" s="106">
        <v>1220.6835550000001</v>
      </c>
      <c r="E165" s="144">
        <v>1.9989267507378727E-2</v>
      </c>
      <c r="F165" s="105">
        <f t="shared" si="17"/>
        <v>1</v>
      </c>
      <c r="G165" s="96">
        <f t="shared" si="18"/>
        <v>0.49780000000000002</v>
      </c>
      <c r="H165" s="108">
        <f t="shared" si="19"/>
        <v>12.146603807106471</v>
      </c>
      <c r="K165" s="127"/>
      <c r="N165" s="96"/>
    </row>
    <row r="166" spans="1:14">
      <c r="A166" s="30">
        <f t="shared" si="16"/>
        <v>152</v>
      </c>
      <c r="B166" s="122">
        <v>39700</v>
      </c>
      <c r="C166" s="29" t="s">
        <v>258</v>
      </c>
      <c r="D166" s="106">
        <v>3318.6244000000002</v>
      </c>
      <c r="E166" s="96">
        <v>1</v>
      </c>
      <c r="F166" s="105">
        <f t="shared" si="17"/>
        <v>1</v>
      </c>
      <c r="G166" s="96">
        <f t="shared" si="18"/>
        <v>0.49780000000000002</v>
      </c>
      <c r="H166" s="108">
        <f t="shared" si="19"/>
        <v>1652.0112263200001</v>
      </c>
      <c r="K166" s="127"/>
      <c r="N166" s="96"/>
    </row>
    <row r="167" spans="1:14">
      <c r="A167" s="30">
        <f t="shared" si="16"/>
        <v>153</v>
      </c>
      <c r="B167" s="122">
        <v>39701</v>
      </c>
      <c r="C167" s="29" t="s">
        <v>167</v>
      </c>
      <c r="D167" s="106">
        <v>0</v>
      </c>
      <c r="E167" s="96">
        <v>1</v>
      </c>
      <c r="F167" s="105">
        <f t="shared" si="17"/>
        <v>1</v>
      </c>
      <c r="G167" s="96">
        <f t="shared" si="18"/>
        <v>0.49780000000000002</v>
      </c>
      <c r="H167" s="108">
        <f t="shared" si="19"/>
        <v>0</v>
      </c>
      <c r="K167" s="127"/>
      <c r="N167" s="96"/>
    </row>
    <row r="168" spans="1:14">
      <c r="A168" s="30">
        <f t="shared" si="16"/>
        <v>154</v>
      </c>
      <c r="B168" s="124">
        <v>39702</v>
      </c>
      <c r="C168" s="29" t="s">
        <v>167</v>
      </c>
      <c r="D168" s="106">
        <v>0</v>
      </c>
      <c r="E168" s="96">
        <v>1</v>
      </c>
      <c r="F168" s="105">
        <f t="shared" si="17"/>
        <v>1</v>
      </c>
      <c r="G168" s="96">
        <f t="shared" si="18"/>
        <v>0.49780000000000002</v>
      </c>
      <c r="H168" s="108">
        <f t="shared" si="19"/>
        <v>0</v>
      </c>
      <c r="N168" s="96"/>
    </row>
    <row r="169" spans="1:14">
      <c r="A169" s="30">
        <f t="shared" si="16"/>
        <v>155</v>
      </c>
      <c r="B169" s="124">
        <v>39800</v>
      </c>
      <c r="C169" s="29" t="s">
        <v>260</v>
      </c>
      <c r="D169" s="106">
        <v>24587.839775999993</v>
      </c>
      <c r="E169" s="96">
        <v>1</v>
      </c>
      <c r="F169" s="105">
        <f t="shared" si="17"/>
        <v>1</v>
      </c>
      <c r="G169" s="96">
        <f t="shared" si="18"/>
        <v>0.49780000000000002</v>
      </c>
      <c r="H169" s="108">
        <f t="shared" si="19"/>
        <v>12239.826640492798</v>
      </c>
      <c r="N169" s="96"/>
    </row>
    <row r="170" spans="1:14">
      <c r="A170" s="30">
        <f t="shared" si="16"/>
        <v>156</v>
      </c>
      <c r="B170" s="124">
        <v>39900</v>
      </c>
      <c r="C170" s="29" t="s">
        <v>273</v>
      </c>
      <c r="D170" s="106">
        <v>0</v>
      </c>
      <c r="E170" s="96">
        <v>1</v>
      </c>
      <c r="F170" s="105">
        <f t="shared" si="17"/>
        <v>1</v>
      </c>
      <c r="G170" s="96">
        <f t="shared" si="18"/>
        <v>0.49780000000000002</v>
      </c>
      <c r="H170" s="108">
        <f t="shared" si="19"/>
        <v>0</v>
      </c>
      <c r="N170" s="96"/>
    </row>
    <row r="171" spans="1:14">
      <c r="A171" s="30">
        <f t="shared" si="16"/>
        <v>157</v>
      </c>
      <c r="B171" s="124">
        <v>39901</v>
      </c>
      <c r="C171" s="29" t="s">
        <v>274</v>
      </c>
      <c r="D171" s="106">
        <v>0</v>
      </c>
      <c r="E171" s="96">
        <v>1</v>
      </c>
      <c r="F171" s="105">
        <f t="shared" si="17"/>
        <v>1</v>
      </c>
      <c r="G171" s="96">
        <f t="shared" si="18"/>
        <v>0.49780000000000002</v>
      </c>
      <c r="H171" s="108">
        <f t="shared" si="19"/>
        <v>0</v>
      </c>
      <c r="N171" s="96"/>
    </row>
    <row r="172" spans="1:14">
      <c r="A172" s="30">
        <f t="shared" si="16"/>
        <v>158</v>
      </c>
      <c r="B172" s="124">
        <v>39902</v>
      </c>
      <c r="C172" s="29" t="s">
        <v>275</v>
      </c>
      <c r="D172" s="106">
        <v>0</v>
      </c>
      <c r="E172" s="96">
        <v>1</v>
      </c>
      <c r="F172" s="105">
        <f t="shared" si="17"/>
        <v>1</v>
      </c>
      <c r="G172" s="96">
        <f t="shared" si="18"/>
        <v>0.49780000000000002</v>
      </c>
      <c r="H172" s="108">
        <f t="shared" si="19"/>
        <v>0</v>
      </c>
      <c r="N172" s="96"/>
    </row>
    <row r="173" spans="1:14">
      <c r="A173" s="30">
        <f t="shared" si="16"/>
        <v>159</v>
      </c>
      <c r="B173" s="124">
        <v>39903</v>
      </c>
      <c r="C173" s="29" t="s">
        <v>261</v>
      </c>
      <c r="D173" s="106">
        <v>0</v>
      </c>
      <c r="E173" s="96">
        <v>1</v>
      </c>
      <c r="F173" s="105">
        <f t="shared" si="17"/>
        <v>1</v>
      </c>
      <c r="G173" s="96">
        <f t="shared" si="18"/>
        <v>0.49780000000000002</v>
      </c>
      <c r="H173" s="108">
        <f t="shared" si="19"/>
        <v>0</v>
      </c>
      <c r="N173" s="96"/>
    </row>
    <row r="174" spans="1:14">
      <c r="A174" s="30">
        <f t="shared" si="16"/>
        <v>160</v>
      </c>
      <c r="B174" s="124">
        <v>39906</v>
      </c>
      <c r="C174" s="29" t="s">
        <v>262</v>
      </c>
      <c r="D174" s="106">
        <v>0</v>
      </c>
      <c r="E174" s="96">
        <v>1</v>
      </c>
      <c r="F174" s="105">
        <f t="shared" si="17"/>
        <v>1</v>
      </c>
      <c r="G174" s="96">
        <f t="shared" si="18"/>
        <v>0.49780000000000002</v>
      </c>
      <c r="H174" s="108">
        <f t="shared" si="19"/>
        <v>0</v>
      </c>
      <c r="N174" s="96"/>
    </row>
    <row r="175" spans="1:14">
      <c r="A175" s="30">
        <f t="shared" si="16"/>
        <v>161</v>
      </c>
      <c r="B175" s="124">
        <v>39907</v>
      </c>
      <c r="C175" s="29" t="s">
        <v>263</v>
      </c>
      <c r="D175" s="106">
        <v>22389.470228000002</v>
      </c>
      <c r="E175" s="96">
        <v>1</v>
      </c>
      <c r="F175" s="105">
        <f t="shared" si="17"/>
        <v>1</v>
      </c>
      <c r="G175" s="96">
        <f t="shared" si="18"/>
        <v>0.49780000000000002</v>
      </c>
      <c r="H175" s="108">
        <f t="shared" si="19"/>
        <v>11145.478279498402</v>
      </c>
      <c r="N175" s="96"/>
    </row>
    <row r="176" spans="1:14">
      <c r="A176" s="30">
        <f t="shared" si="16"/>
        <v>162</v>
      </c>
      <c r="B176" s="124">
        <v>39908</v>
      </c>
      <c r="C176" s="29" t="s">
        <v>264</v>
      </c>
      <c r="D176" s="106">
        <v>0</v>
      </c>
      <c r="E176" s="96">
        <v>1</v>
      </c>
      <c r="F176" s="105">
        <f t="shared" si="17"/>
        <v>1</v>
      </c>
      <c r="G176" s="96">
        <f t="shared" si="18"/>
        <v>0.49780000000000002</v>
      </c>
      <c r="H176" s="108">
        <f t="shared" si="19"/>
        <v>0</v>
      </c>
      <c r="N176" s="96"/>
    </row>
    <row r="177" spans="1:14">
      <c r="A177" s="30">
        <f t="shared" si="16"/>
        <v>163</v>
      </c>
      <c r="B177" s="124"/>
      <c r="C177" s="29"/>
      <c r="D177" s="108"/>
      <c r="E177" s="96"/>
      <c r="F177" s="105"/>
      <c r="G177" s="96"/>
      <c r="H177" s="108"/>
    </row>
    <row r="178" spans="1:14">
      <c r="A178" s="30">
        <f t="shared" si="16"/>
        <v>164</v>
      </c>
      <c r="B178" s="126"/>
      <c r="C178" s="29"/>
      <c r="D178" s="84"/>
      <c r="E178" s="51"/>
      <c r="H178" s="84"/>
    </row>
    <row r="179" spans="1:14">
      <c r="A179" s="30">
        <f t="shared" si="16"/>
        <v>165</v>
      </c>
      <c r="B179" s="126"/>
      <c r="C179" s="29" t="s">
        <v>309</v>
      </c>
      <c r="D179" s="106">
        <f>SUM(D156:D177)</f>
        <v>68342.078834999993</v>
      </c>
      <c r="E179" s="150"/>
      <c r="H179" s="106">
        <f>SUM(H156:H177)</f>
        <v>30534.773858198041</v>
      </c>
    </row>
    <row r="180" spans="1:14">
      <c r="A180" s="30">
        <f t="shared" si="16"/>
        <v>166</v>
      </c>
      <c r="B180" s="126"/>
      <c r="C180" s="29"/>
      <c r="E180" s="51"/>
    </row>
    <row r="181" spans="1:14" ht="15.75" thickBot="1">
      <c r="A181" s="30">
        <f t="shared" si="16"/>
        <v>167</v>
      </c>
      <c r="B181" s="126"/>
      <c r="C181" s="29" t="s">
        <v>312</v>
      </c>
      <c r="D181" s="111">
        <f>D128+D153+D179</f>
        <v>68342.078834999993</v>
      </c>
      <c r="E181" s="150"/>
      <c r="H181" s="111">
        <f>H128+H153+H179</f>
        <v>30534.773858198041</v>
      </c>
    </row>
    <row r="182" spans="1:14" ht="15.75" thickTop="1">
      <c r="A182" s="30">
        <f t="shared" si="16"/>
        <v>168</v>
      </c>
      <c r="B182" s="76"/>
      <c r="D182" s="108"/>
      <c r="E182" s="51"/>
    </row>
    <row r="183" spans="1:14" ht="15.75">
      <c r="A183" s="30">
        <f t="shared" si="16"/>
        <v>169</v>
      </c>
      <c r="B183" s="92" t="s">
        <v>191</v>
      </c>
      <c r="D183" s="108"/>
    </row>
    <row r="184" spans="1:14">
      <c r="A184" s="30">
        <f t="shared" si="16"/>
        <v>170</v>
      </c>
      <c r="D184" s="108"/>
    </row>
    <row r="185" spans="1:14">
      <c r="A185" s="30">
        <f t="shared" si="16"/>
        <v>171</v>
      </c>
      <c r="B185" s="126"/>
      <c r="C185" s="75" t="s">
        <v>182</v>
      </c>
      <c r="D185" s="108"/>
    </row>
    <row r="186" spans="1:14">
      <c r="A186" s="30">
        <f t="shared" si="16"/>
        <v>172</v>
      </c>
      <c r="B186" s="122">
        <v>39000</v>
      </c>
      <c r="C186" s="29" t="s">
        <v>246</v>
      </c>
      <c r="D186" s="106">
        <v>53868.556450375138</v>
      </c>
      <c r="E186" s="105">
        <v>1</v>
      </c>
      <c r="F186" s="96">
        <v>0.104</v>
      </c>
      <c r="G186" s="96">
        <v>0.49780000000000002</v>
      </c>
      <c r="H186" s="106">
        <f>D186*E186*F186*G186</f>
        <v>2788.8398097036611</v>
      </c>
      <c r="N186" s="96"/>
    </row>
    <row r="187" spans="1:14">
      <c r="A187" s="30">
        <f t="shared" si="16"/>
        <v>173</v>
      </c>
      <c r="B187" s="122">
        <v>39005</v>
      </c>
      <c r="C187" s="29" t="s">
        <v>277</v>
      </c>
      <c r="D187" s="106">
        <v>276532.97329699987</v>
      </c>
      <c r="E187" s="105">
        <v>1</v>
      </c>
      <c r="F187" s="96">
        <v>1</v>
      </c>
      <c r="G187" s="96">
        <v>1.570628E-2</v>
      </c>
      <c r="H187" s="108">
        <f t="shared" ref="H187:H223" si="20">D187*E187*F187*G187</f>
        <v>4343.304307835203</v>
      </c>
      <c r="N187" s="96"/>
    </row>
    <row r="188" spans="1:14">
      <c r="A188" s="30">
        <f t="shared" si="16"/>
        <v>174</v>
      </c>
      <c r="B188" s="122">
        <v>39009</v>
      </c>
      <c r="C188" s="29" t="s">
        <v>250</v>
      </c>
      <c r="D188" s="106">
        <v>0</v>
      </c>
      <c r="E188" s="105">
        <v>1</v>
      </c>
      <c r="F188" s="96">
        <f t="shared" ref="F188:F201" si="21">$F$186</f>
        <v>0.104</v>
      </c>
      <c r="G188" s="96">
        <f t="shared" ref="G188:G201" si="22">$G$186</f>
        <v>0.49780000000000002</v>
      </c>
      <c r="H188" s="108">
        <f t="shared" si="20"/>
        <v>0</v>
      </c>
      <c r="N188" s="96"/>
    </row>
    <row r="189" spans="1:14">
      <c r="A189" s="30">
        <f t="shared" si="16"/>
        <v>175</v>
      </c>
      <c r="B189" s="122">
        <v>39020</v>
      </c>
      <c r="C189" s="29" t="s">
        <v>193</v>
      </c>
      <c r="D189" s="106">
        <v>0</v>
      </c>
      <c r="E189" s="105">
        <v>1</v>
      </c>
      <c r="F189" s="96">
        <v>1</v>
      </c>
      <c r="G189" s="96">
        <v>6.3622429999999994E-2</v>
      </c>
      <c r="H189" s="108">
        <f t="shared" si="20"/>
        <v>0</v>
      </c>
      <c r="N189" s="96"/>
    </row>
    <row r="190" spans="1:14">
      <c r="A190" s="30">
        <f t="shared" si="16"/>
        <v>176</v>
      </c>
      <c r="B190" s="122">
        <v>39029</v>
      </c>
      <c r="C190" s="29" t="s">
        <v>194</v>
      </c>
      <c r="D190" s="106">
        <v>554.6882895194791</v>
      </c>
      <c r="E190" s="105">
        <v>1</v>
      </c>
      <c r="F190" s="96">
        <v>1</v>
      </c>
      <c r="G190" s="96">
        <v>6.3622429999999994E-2</v>
      </c>
      <c r="H190" s="108">
        <f t="shared" si="20"/>
        <v>35.290616871772791</v>
      </c>
      <c r="N190" s="96"/>
    </row>
    <row r="191" spans="1:14">
      <c r="A191" s="30">
        <f t="shared" si="16"/>
        <v>177</v>
      </c>
      <c r="B191" s="122">
        <v>39100</v>
      </c>
      <c r="C191" s="29" t="s">
        <v>251</v>
      </c>
      <c r="D191" s="106">
        <v>204916.63164689764</v>
      </c>
      <c r="E191" s="105">
        <v>1</v>
      </c>
      <c r="F191" s="96">
        <f t="shared" si="21"/>
        <v>0.104</v>
      </c>
      <c r="G191" s="96">
        <f t="shared" si="22"/>
        <v>0.49780000000000002</v>
      </c>
      <c r="H191" s="108">
        <f t="shared" si="20"/>
        <v>10608.779920317867</v>
      </c>
      <c r="N191" s="96"/>
    </row>
    <row r="192" spans="1:14">
      <c r="A192" s="30">
        <f t="shared" si="16"/>
        <v>178</v>
      </c>
      <c r="B192" s="122">
        <v>39102</v>
      </c>
      <c r="C192" s="29" t="s">
        <v>278</v>
      </c>
      <c r="D192" s="106">
        <v>0</v>
      </c>
      <c r="E192" s="105">
        <v>1</v>
      </c>
      <c r="F192" s="96">
        <f t="shared" si="21"/>
        <v>0.104</v>
      </c>
      <c r="G192" s="96">
        <f t="shared" si="22"/>
        <v>0.49780000000000002</v>
      </c>
      <c r="H192" s="108">
        <f t="shared" si="20"/>
        <v>0</v>
      </c>
      <c r="N192" s="96"/>
    </row>
    <row r="193" spans="1:14">
      <c r="A193" s="30">
        <f t="shared" si="16"/>
        <v>179</v>
      </c>
      <c r="B193" s="122">
        <v>39103</v>
      </c>
      <c r="C193" s="29" t="s">
        <v>219</v>
      </c>
      <c r="D193" s="106">
        <v>0</v>
      </c>
      <c r="E193" s="105">
        <v>1</v>
      </c>
      <c r="F193" s="96">
        <f t="shared" si="21"/>
        <v>0.104</v>
      </c>
      <c r="G193" s="96">
        <f t="shared" si="22"/>
        <v>0.49780000000000002</v>
      </c>
      <c r="H193" s="108">
        <f t="shared" si="20"/>
        <v>0</v>
      </c>
      <c r="N193" s="96"/>
    </row>
    <row r="194" spans="1:14">
      <c r="A194" s="30">
        <f t="shared" si="16"/>
        <v>180</v>
      </c>
      <c r="B194" s="122">
        <v>39104</v>
      </c>
      <c r="C194" s="29" t="s">
        <v>279</v>
      </c>
      <c r="D194" s="106">
        <v>10428.180444000001</v>
      </c>
      <c r="E194" s="105">
        <v>1</v>
      </c>
      <c r="F194" s="96">
        <v>1</v>
      </c>
      <c r="G194" s="96">
        <v>1.570628E-2</v>
      </c>
      <c r="H194" s="108">
        <f t="shared" si="20"/>
        <v>163.78792194398835</v>
      </c>
      <c r="N194" s="96"/>
    </row>
    <row r="195" spans="1:14">
      <c r="A195" s="30">
        <f t="shared" si="16"/>
        <v>181</v>
      </c>
      <c r="B195" s="122">
        <v>39120</v>
      </c>
      <c r="C195" s="29" t="s">
        <v>197</v>
      </c>
      <c r="D195" s="106">
        <v>282.16623600000003</v>
      </c>
      <c r="E195" s="105">
        <v>1</v>
      </c>
      <c r="F195" s="96">
        <v>1</v>
      </c>
      <c r="G195" s="96">
        <v>6.3622429999999994E-2</v>
      </c>
      <c r="H195" s="108">
        <f t="shared" si="20"/>
        <v>17.95210159827348</v>
      </c>
      <c r="N195" s="96"/>
    </row>
    <row r="196" spans="1:14">
      <c r="A196" s="30">
        <f t="shared" si="16"/>
        <v>182</v>
      </c>
      <c r="B196" s="122">
        <v>39200</v>
      </c>
      <c r="C196" s="29" t="s">
        <v>252</v>
      </c>
      <c r="D196" s="106">
        <v>0</v>
      </c>
      <c r="E196" s="105">
        <v>1</v>
      </c>
      <c r="F196" s="96">
        <f t="shared" si="21"/>
        <v>0.104</v>
      </c>
      <c r="G196" s="96">
        <f t="shared" si="22"/>
        <v>0.49780000000000002</v>
      </c>
      <c r="H196" s="108">
        <f t="shared" si="20"/>
        <v>0</v>
      </c>
      <c r="N196" s="96"/>
    </row>
    <row r="197" spans="1:14">
      <c r="A197" s="30">
        <f t="shared" si="16"/>
        <v>183</v>
      </c>
      <c r="B197" s="122">
        <v>39300</v>
      </c>
      <c r="C197" s="29" t="s">
        <v>280</v>
      </c>
      <c r="D197" s="106">
        <v>0</v>
      </c>
      <c r="E197" s="105">
        <v>1</v>
      </c>
      <c r="F197" s="96">
        <f t="shared" si="21"/>
        <v>0.104</v>
      </c>
      <c r="G197" s="96">
        <f t="shared" si="22"/>
        <v>0.49780000000000002</v>
      </c>
      <c r="H197" s="108">
        <f t="shared" si="20"/>
        <v>0</v>
      </c>
      <c r="N197" s="96"/>
    </row>
    <row r="198" spans="1:14">
      <c r="A198" s="30">
        <f t="shared" si="16"/>
        <v>184</v>
      </c>
      <c r="B198" s="122">
        <v>39400</v>
      </c>
      <c r="C198" s="29" t="s">
        <v>254</v>
      </c>
      <c r="D198" s="106">
        <v>0</v>
      </c>
      <c r="E198" s="105">
        <v>1</v>
      </c>
      <c r="F198" s="96">
        <f t="shared" si="21"/>
        <v>0.104</v>
      </c>
      <c r="G198" s="96">
        <f t="shared" si="22"/>
        <v>0.49780000000000002</v>
      </c>
      <c r="H198" s="108">
        <f t="shared" si="20"/>
        <v>0</v>
      </c>
      <c r="N198" s="96"/>
    </row>
    <row r="199" spans="1:14">
      <c r="A199" s="30">
        <f t="shared" si="16"/>
        <v>185</v>
      </c>
      <c r="B199" s="122">
        <v>39420</v>
      </c>
      <c r="C199" s="29" t="s">
        <v>198</v>
      </c>
      <c r="D199" s="106">
        <v>0</v>
      </c>
      <c r="E199" s="105">
        <v>1</v>
      </c>
      <c r="F199" s="96">
        <v>1</v>
      </c>
      <c r="G199" s="96">
        <v>6.3622429999999994E-2</v>
      </c>
      <c r="H199" s="108">
        <f t="shared" si="20"/>
        <v>0</v>
      </c>
      <c r="N199" s="96"/>
    </row>
    <row r="200" spans="1:14">
      <c r="A200" s="30">
        <f t="shared" si="16"/>
        <v>186</v>
      </c>
      <c r="B200" s="122">
        <v>39500</v>
      </c>
      <c r="C200" s="29" t="s">
        <v>281</v>
      </c>
      <c r="D200" s="106">
        <v>0</v>
      </c>
      <c r="E200" s="105">
        <v>1</v>
      </c>
      <c r="F200" s="96">
        <f t="shared" si="21"/>
        <v>0.104</v>
      </c>
      <c r="G200" s="96">
        <f t="shared" si="22"/>
        <v>0.49780000000000002</v>
      </c>
      <c r="H200" s="108">
        <f t="shared" si="20"/>
        <v>0</v>
      </c>
      <c r="N200" s="96"/>
    </row>
    <row r="201" spans="1:14">
      <c r="A201" s="30">
        <f t="shared" si="16"/>
        <v>187</v>
      </c>
      <c r="B201" s="122">
        <v>39700</v>
      </c>
      <c r="C201" s="29" t="s">
        <v>258</v>
      </c>
      <c r="D201" s="106">
        <v>516.2238900000001</v>
      </c>
      <c r="E201" s="105">
        <v>1</v>
      </c>
      <c r="F201" s="96">
        <f t="shared" si="21"/>
        <v>0.104</v>
      </c>
      <c r="G201" s="96">
        <f t="shared" si="22"/>
        <v>0.49780000000000002</v>
      </c>
      <c r="H201" s="108">
        <f t="shared" si="20"/>
        <v>26.725530253968007</v>
      </c>
      <c r="N201" s="96"/>
    </row>
    <row r="202" spans="1:14">
      <c r="A202" s="30">
        <f t="shared" si="16"/>
        <v>188</v>
      </c>
      <c r="B202" s="122">
        <v>39720</v>
      </c>
      <c r="C202" s="29" t="s">
        <v>200</v>
      </c>
      <c r="D202" s="106">
        <v>0</v>
      </c>
      <c r="E202" s="105">
        <v>1</v>
      </c>
      <c r="F202" s="96">
        <v>1</v>
      </c>
      <c r="G202" s="96">
        <v>6.3622429999999994E-2</v>
      </c>
      <c r="H202" s="108">
        <f t="shared" si="20"/>
        <v>0</v>
      </c>
      <c r="N202" s="96"/>
    </row>
    <row r="203" spans="1:14">
      <c r="A203" s="30">
        <f t="shared" si="16"/>
        <v>189</v>
      </c>
      <c r="B203" s="122">
        <v>39800</v>
      </c>
      <c r="C203" s="29" t="s">
        <v>260</v>
      </c>
      <c r="D203" s="106">
        <v>390.84583099999992</v>
      </c>
      <c r="E203" s="105">
        <v>1</v>
      </c>
      <c r="F203" s="96">
        <f t="shared" ref="F203:F218" si="23">$F$186</f>
        <v>0.104</v>
      </c>
      <c r="G203" s="96">
        <f t="shared" ref="G203:G218" si="24">$G$186</f>
        <v>0.49780000000000002</v>
      </c>
      <c r="H203" s="108">
        <f t="shared" si="20"/>
        <v>20.234557685867195</v>
      </c>
      <c r="N203" s="96"/>
    </row>
    <row r="204" spans="1:14">
      <c r="A204" s="30">
        <f t="shared" si="16"/>
        <v>190</v>
      </c>
      <c r="B204" s="122">
        <v>39820</v>
      </c>
      <c r="C204" s="29" t="s">
        <v>201</v>
      </c>
      <c r="D204" s="106">
        <v>713.87561274015923</v>
      </c>
      <c r="E204" s="105">
        <v>1</v>
      </c>
      <c r="F204" s="96">
        <v>1</v>
      </c>
      <c r="G204" s="96">
        <v>6.3622429999999994E-2</v>
      </c>
      <c r="H204" s="108">
        <f t="shared" si="20"/>
        <v>45.418501200267883</v>
      </c>
      <c r="N204" s="96"/>
    </row>
    <row r="205" spans="1:14">
      <c r="A205" s="30">
        <f t="shared" si="16"/>
        <v>191</v>
      </c>
      <c r="B205" s="122">
        <v>39900</v>
      </c>
      <c r="C205" s="29" t="s">
        <v>282</v>
      </c>
      <c r="D205" s="106">
        <v>0</v>
      </c>
      <c r="E205" s="105">
        <v>1</v>
      </c>
      <c r="F205" s="96">
        <f t="shared" si="23"/>
        <v>0.104</v>
      </c>
      <c r="G205" s="96">
        <f t="shared" si="24"/>
        <v>0.49780000000000002</v>
      </c>
      <c r="H205" s="108">
        <f t="shared" si="20"/>
        <v>0</v>
      </c>
      <c r="N205" s="96"/>
    </row>
    <row r="206" spans="1:14">
      <c r="A206" s="30">
        <f t="shared" si="16"/>
        <v>192</v>
      </c>
      <c r="B206" s="122">
        <v>39901</v>
      </c>
      <c r="C206" s="41" t="s">
        <v>274</v>
      </c>
      <c r="D206" s="106">
        <v>2474050.3726722682</v>
      </c>
      <c r="E206" s="105">
        <v>1</v>
      </c>
      <c r="F206" s="96">
        <f t="shared" si="23"/>
        <v>0.104</v>
      </c>
      <c r="G206" s="96">
        <f t="shared" si="24"/>
        <v>0.49780000000000002</v>
      </c>
      <c r="H206" s="108">
        <f t="shared" si="20"/>
        <v>128084.55665369052</v>
      </c>
      <c r="N206" s="96"/>
    </row>
    <row r="207" spans="1:14">
      <c r="A207" s="30">
        <f t="shared" si="16"/>
        <v>193</v>
      </c>
      <c r="B207" s="122">
        <v>39902</v>
      </c>
      <c r="C207" s="29" t="s">
        <v>275</v>
      </c>
      <c r="D207" s="106">
        <v>768414.72960416169</v>
      </c>
      <c r="E207" s="105">
        <v>1</v>
      </c>
      <c r="F207" s="96">
        <f t="shared" si="23"/>
        <v>0.104</v>
      </c>
      <c r="G207" s="96">
        <f t="shared" si="24"/>
        <v>0.49780000000000002</v>
      </c>
      <c r="H207" s="108">
        <f t="shared" si="20"/>
        <v>39781.752649282971</v>
      </c>
      <c r="N207" s="96"/>
    </row>
    <row r="208" spans="1:14">
      <c r="A208" s="30">
        <f t="shared" si="16"/>
        <v>194</v>
      </c>
      <c r="B208" s="122">
        <v>39903</v>
      </c>
      <c r="C208" s="29" t="s">
        <v>261</v>
      </c>
      <c r="D208" s="106">
        <v>0</v>
      </c>
      <c r="E208" s="105">
        <v>1</v>
      </c>
      <c r="F208" s="96">
        <f t="shared" si="23"/>
        <v>0.104</v>
      </c>
      <c r="G208" s="96">
        <f t="shared" si="24"/>
        <v>0.49780000000000002</v>
      </c>
      <c r="H208" s="108">
        <f t="shared" si="20"/>
        <v>0</v>
      </c>
      <c r="N208" s="96"/>
    </row>
    <row r="209" spans="1:14">
      <c r="A209" s="30">
        <f t="shared" ref="A209:A264" si="25">A208+1</f>
        <v>195</v>
      </c>
      <c r="B209" s="122">
        <v>39904</v>
      </c>
      <c r="C209" s="29" t="s">
        <v>283</v>
      </c>
      <c r="D209" s="106">
        <v>0</v>
      </c>
      <c r="E209" s="105">
        <v>1</v>
      </c>
      <c r="F209" s="96">
        <f t="shared" si="23"/>
        <v>0.104</v>
      </c>
      <c r="G209" s="96">
        <f t="shared" si="24"/>
        <v>0.49780000000000002</v>
      </c>
      <c r="H209" s="108">
        <f t="shared" si="20"/>
        <v>0</v>
      </c>
      <c r="N209" s="96"/>
    </row>
    <row r="210" spans="1:14">
      <c r="A210" s="30">
        <f t="shared" si="25"/>
        <v>196</v>
      </c>
      <c r="B210" s="122">
        <v>39905</v>
      </c>
      <c r="C210" s="29" t="s">
        <v>284</v>
      </c>
      <c r="D210" s="106">
        <v>0</v>
      </c>
      <c r="E210" s="105">
        <v>1</v>
      </c>
      <c r="F210" s="96">
        <f t="shared" si="23"/>
        <v>0.104</v>
      </c>
      <c r="G210" s="96">
        <f t="shared" si="24"/>
        <v>0.49780000000000002</v>
      </c>
      <c r="H210" s="108">
        <f t="shared" si="20"/>
        <v>0</v>
      </c>
      <c r="N210" s="96"/>
    </row>
    <row r="211" spans="1:14">
      <c r="A211" s="30">
        <f t="shared" si="25"/>
        <v>197</v>
      </c>
      <c r="B211" s="124">
        <v>39906</v>
      </c>
      <c r="C211" s="29" t="s">
        <v>262</v>
      </c>
      <c r="D211" s="106">
        <v>175243.28033114242</v>
      </c>
      <c r="E211" s="105">
        <v>1</v>
      </c>
      <c r="F211" s="96">
        <f t="shared" si="23"/>
        <v>0.104</v>
      </c>
      <c r="G211" s="96">
        <f t="shared" si="24"/>
        <v>0.49780000000000002</v>
      </c>
      <c r="H211" s="108">
        <f t="shared" si="20"/>
        <v>9072.5549146796402</v>
      </c>
      <c r="N211" s="96"/>
    </row>
    <row r="212" spans="1:14">
      <c r="A212" s="30">
        <f t="shared" si="25"/>
        <v>198</v>
      </c>
      <c r="B212" s="124">
        <v>39907</v>
      </c>
      <c r="C212" s="29" t="s">
        <v>263</v>
      </c>
      <c r="D212" s="106">
        <v>0</v>
      </c>
      <c r="E212" s="105">
        <v>1</v>
      </c>
      <c r="F212" s="96">
        <f t="shared" si="23"/>
        <v>0.104</v>
      </c>
      <c r="G212" s="96">
        <f t="shared" si="24"/>
        <v>0.49780000000000002</v>
      </c>
      <c r="H212" s="108">
        <f t="shared" si="20"/>
        <v>0</v>
      </c>
      <c r="N212" s="96"/>
    </row>
    <row r="213" spans="1:14">
      <c r="A213" s="30">
        <f t="shared" si="25"/>
        <v>199</v>
      </c>
      <c r="B213" s="124">
        <v>39908</v>
      </c>
      <c r="C213" s="29" t="s">
        <v>264</v>
      </c>
      <c r="D213" s="106">
        <v>2559.2056240000002</v>
      </c>
      <c r="E213" s="105">
        <v>1</v>
      </c>
      <c r="F213" s="96">
        <f t="shared" si="23"/>
        <v>0.104</v>
      </c>
      <c r="G213" s="96">
        <f t="shared" si="24"/>
        <v>0.49780000000000002</v>
      </c>
      <c r="H213" s="108">
        <f t="shared" si="20"/>
        <v>132.4931462012288</v>
      </c>
      <c r="N213" s="96"/>
    </row>
    <row r="214" spans="1:14">
      <c r="A214" s="30">
        <f t="shared" si="25"/>
        <v>200</v>
      </c>
      <c r="B214" s="124">
        <v>39909</v>
      </c>
      <c r="C214" s="29" t="s">
        <v>285</v>
      </c>
      <c r="D214" s="106">
        <v>0</v>
      </c>
      <c r="E214" s="105">
        <v>1</v>
      </c>
      <c r="F214" s="96">
        <f t="shared" si="23"/>
        <v>0.104</v>
      </c>
      <c r="G214" s="96">
        <f t="shared" si="24"/>
        <v>0.49780000000000002</v>
      </c>
      <c r="H214" s="108">
        <f t="shared" si="20"/>
        <v>0</v>
      </c>
      <c r="N214" s="96"/>
    </row>
    <row r="215" spans="1:14">
      <c r="A215" s="30">
        <f t="shared" si="25"/>
        <v>201</v>
      </c>
      <c r="B215" s="124">
        <v>39921</v>
      </c>
      <c r="C215" s="29" t="s">
        <v>205</v>
      </c>
      <c r="D215" s="106">
        <v>91127.03467199998</v>
      </c>
      <c r="E215" s="105">
        <v>1</v>
      </c>
      <c r="F215" s="96">
        <v>1</v>
      </c>
      <c r="G215" s="96">
        <v>6.3622429999999994E-2</v>
      </c>
      <c r="H215" s="108">
        <f t="shared" si="20"/>
        <v>5797.7233845268911</v>
      </c>
      <c r="N215" s="96"/>
    </row>
    <row r="216" spans="1:14">
      <c r="A216" s="30">
        <f t="shared" si="25"/>
        <v>202</v>
      </c>
      <c r="B216" s="124">
        <v>39922</v>
      </c>
      <c r="C216" s="29" t="s">
        <v>206</v>
      </c>
      <c r="D216" s="106">
        <v>5373.2131480000007</v>
      </c>
      <c r="E216" s="105">
        <v>1</v>
      </c>
      <c r="F216" s="96">
        <v>1</v>
      </c>
      <c r="G216" s="96">
        <v>6.3622429999999994E-2</v>
      </c>
      <c r="H216" s="108">
        <f t="shared" si="20"/>
        <v>341.85687738370967</v>
      </c>
      <c r="N216" s="96"/>
    </row>
    <row r="217" spans="1:14">
      <c r="A217" s="30">
        <f t="shared" si="25"/>
        <v>203</v>
      </c>
      <c r="B217" s="124">
        <v>39923</v>
      </c>
      <c r="C217" s="29" t="s">
        <v>207</v>
      </c>
      <c r="D217" s="106">
        <v>0</v>
      </c>
      <c r="E217" s="105">
        <v>1</v>
      </c>
      <c r="F217" s="96">
        <v>1</v>
      </c>
      <c r="G217" s="96">
        <v>6.3622429999999994E-2</v>
      </c>
      <c r="H217" s="108">
        <f t="shared" si="20"/>
        <v>0</v>
      </c>
      <c r="N217" s="96"/>
    </row>
    <row r="218" spans="1:14">
      <c r="A218" s="30">
        <f t="shared" si="25"/>
        <v>204</v>
      </c>
      <c r="B218" s="124">
        <v>39924</v>
      </c>
      <c r="C218" s="29" t="s">
        <v>208</v>
      </c>
      <c r="D218" s="106">
        <v>0</v>
      </c>
      <c r="E218" s="105">
        <v>1</v>
      </c>
      <c r="F218" s="96">
        <f t="shared" si="23"/>
        <v>0.104</v>
      </c>
      <c r="G218" s="96">
        <f t="shared" si="24"/>
        <v>0.49780000000000002</v>
      </c>
      <c r="H218" s="108">
        <f t="shared" si="20"/>
        <v>0</v>
      </c>
      <c r="N218" s="96"/>
    </row>
    <row r="219" spans="1:14">
      <c r="A219" s="30">
        <f t="shared" si="25"/>
        <v>205</v>
      </c>
      <c r="B219" s="124">
        <v>39926</v>
      </c>
      <c r="C219" s="29" t="s">
        <v>209</v>
      </c>
      <c r="D219" s="106">
        <v>0</v>
      </c>
      <c r="E219" s="105">
        <v>1</v>
      </c>
      <c r="F219" s="96">
        <v>1</v>
      </c>
      <c r="G219" s="96">
        <v>6.3622429999999994E-2</v>
      </c>
      <c r="H219" s="108">
        <f t="shared" si="20"/>
        <v>0</v>
      </c>
      <c r="N219" s="96"/>
    </row>
    <row r="220" spans="1:14">
      <c r="A220" s="30">
        <f t="shared" si="25"/>
        <v>206</v>
      </c>
      <c r="B220" s="124">
        <v>39928</v>
      </c>
      <c r="C220" s="29" t="s">
        <v>210</v>
      </c>
      <c r="D220" s="106">
        <v>19381.782971999997</v>
      </c>
      <c r="E220" s="105">
        <v>1</v>
      </c>
      <c r="F220" s="96">
        <v>1</v>
      </c>
      <c r="G220" s="96">
        <v>6.3622429999999994E-2</v>
      </c>
      <c r="H220" s="108">
        <f t="shared" si="20"/>
        <v>1233.1161304112616</v>
      </c>
      <c r="N220" s="96"/>
    </row>
    <row r="221" spans="1:14">
      <c r="A221" s="30">
        <f t="shared" si="25"/>
        <v>207</v>
      </c>
      <c r="B221" s="124">
        <v>39931</v>
      </c>
      <c r="C221" s="29" t="s">
        <v>211</v>
      </c>
      <c r="D221" s="106">
        <v>32775.169872000006</v>
      </c>
      <c r="E221" s="105">
        <v>1</v>
      </c>
      <c r="F221" s="96">
        <v>1</v>
      </c>
      <c r="G221" s="96">
        <v>0</v>
      </c>
      <c r="H221" s="108">
        <f t="shared" si="20"/>
        <v>0</v>
      </c>
      <c r="N221" s="96"/>
    </row>
    <row r="222" spans="1:14">
      <c r="A222" s="30">
        <f t="shared" si="25"/>
        <v>208</v>
      </c>
      <c r="B222" s="124">
        <v>39932</v>
      </c>
      <c r="C222" s="29" t="s">
        <v>212</v>
      </c>
      <c r="D222" s="106">
        <v>0</v>
      </c>
      <c r="E222" s="105">
        <v>1</v>
      </c>
      <c r="F222" s="96">
        <v>1</v>
      </c>
      <c r="G222" s="96">
        <v>0</v>
      </c>
      <c r="H222" s="108">
        <f t="shared" si="20"/>
        <v>0</v>
      </c>
      <c r="N222" s="96"/>
    </row>
    <row r="223" spans="1:14">
      <c r="A223" s="30">
        <f t="shared" si="25"/>
        <v>209</v>
      </c>
      <c r="B223" s="124">
        <v>39938</v>
      </c>
      <c r="C223" s="29" t="s">
        <v>213</v>
      </c>
      <c r="D223" s="106">
        <v>0</v>
      </c>
      <c r="E223" s="105">
        <v>1</v>
      </c>
      <c r="F223" s="96">
        <v>1</v>
      </c>
      <c r="G223" s="96">
        <v>0</v>
      </c>
      <c r="H223" s="108">
        <f t="shared" si="20"/>
        <v>0</v>
      </c>
      <c r="N223" s="96"/>
    </row>
    <row r="224" spans="1:14">
      <c r="A224" s="30">
        <f t="shared" si="25"/>
        <v>210</v>
      </c>
      <c r="B224" s="116"/>
      <c r="C224" s="117"/>
      <c r="D224" s="151"/>
      <c r="E224" s="152"/>
      <c r="F224" s="131"/>
      <c r="G224" s="131"/>
      <c r="H224" s="110"/>
    </row>
    <row r="225" spans="1:14">
      <c r="A225" s="30">
        <f t="shared" si="25"/>
        <v>211</v>
      </c>
      <c r="B225" s="126"/>
      <c r="C225" s="29"/>
      <c r="E225" s="51"/>
    </row>
    <row r="226" spans="1:14" ht="15.75" thickBot="1">
      <c r="A226" s="30">
        <f t="shared" si="25"/>
        <v>212</v>
      </c>
      <c r="B226" s="126"/>
      <c r="C226" s="29" t="s">
        <v>313</v>
      </c>
      <c r="D226" s="111">
        <f>SUM(D186:D224)</f>
        <v>4117128.930593105</v>
      </c>
      <c r="E226" s="150"/>
      <c r="H226" s="111">
        <f>SUM(H186:H224)</f>
        <v>202494.3870235871</v>
      </c>
      <c r="M226" s="27"/>
      <c r="N226" s="27"/>
    </row>
    <row r="227" spans="1:14" ht="15.75" thickTop="1">
      <c r="A227" s="30">
        <f t="shared" si="25"/>
        <v>213</v>
      </c>
      <c r="B227" s="76"/>
      <c r="D227" s="108"/>
      <c r="E227" s="51"/>
    </row>
    <row r="228" spans="1:14" ht="15.75">
      <c r="A228" s="30">
        <f t="shared" si="25"/>
        <v>214</v>
      </c>
      <c r="B228" s="92" t="s">
        <v>215</v>
      </c>
      <c r="D228" s="108"/>
    </row>
    <row r="229" spans="1:14">
      <c r="A229" s="30">
        <f t="shared" si="25"/>
        <v>215</v>
      </c>
      <c r="B229" s="76"/>
      <c r="D229" s="108"/>
      <c r="K229" s="27"/>
    </row>
    <row r="230" spans="1:14">
      <c r="A230" s="30">
        <f t="shared" si="25"/>
        <v>216</v>
      </c>
      <c r="B230" s="126"/>
      <c r="C230" s="75" t="s">
        <v>182</v>
      </c>
      <c r="D230" s="108"/>
    </row>
    <row r="231" spans="1:14">
      <c r="A231" s="30">
        <f t="shared" si="25"/>
        <v>217</v>
      </c>
      <c r="B231" s="122">
        <v>38900</v>
      </c>
      <c r="C231" s="29" t="s">
        <v>287</v>
      </c>
      <c r="D231" s="106">
        <v>0</v>
      </c>
      <c r="E231" s="105">
        <v>1</v>
      </c>
      <c r="F231" s="96">
        <v>0.1095</v>
      </c>
      <c r="G231" s="96">
        <v>0.51517972406888612</v>
      </c>
      <c r="H231" s="106">
        <f>D231*E231*F231*G231</f>
        <v>0</v>
      </c>
      <c r="J231" s="91"/>
      <c r="N231" s="96"/>
    </row>
    <row r="232" spans="1:14">
      <c r="A232" s="30">
        <f t="shared" si="25"/>
        <v>218</v>
      </c>
      <c r="B232" s="122">
        <v>38910</v>
      </c>
      <c r="C232" s="29" t="s">
        <v>288</v>
      </c>
      <c r="D232" s="106">
        <v>0</v>
      </c>
      <c r="E232" s="153">
        <v>1</v>
      </c>
      <c r="F232" s="96">
        <v>1</v>
      </c>
      <c r="G232" s="96">
        <v>2.3186160000000001E-2</v>
      </c>
      <c r="H232" s="108">
        <f t="shared" ref="H232:H259" si="26">D232*E232*F232*G232</f>
        <v>0</v>
      </c>
      <c r="N232" s="96"/>
    </row>
    <row r="233" spans="1:14">
      <c r="A233" s="30">
        <f t="shared" si="25"/>
        <v>219</v>
      </c>
      <c r="B233" s="122">
        <v>39000</v>
      </c>
      <c r="C233" s="29" t="s">
        <v>246</v>
      </c>
      <c r="D233" s="106">
        <v>381336.97856099991</v>
      </c>
      <c r="E233" s="153">
        <v>1</v>
      </c>
      <c r="F233" s="96">
        <v>0.1095</v>
      </c>
      <c r="G233" s="96">
        <v>0.51517972406888612</v>
      </c>
      <c r="H233" s="108">
        <f t="shared" si="26"/>
        <v>21512.050193458894</v>
      </c>
      <c r="N233" s="96"/>
    </row>
    <row r="234" spans="1:14">
      <c r="A234" s="30">
        <f t="shared" si="25"/>
        <v>220</v>
      </c>
      <c r="B234" s="122">
        <v>39009</v>
      </c>
      <c r="C234" s="29" t="s">
        <v>250</v>
      </c>
      <c r="D234" s="106">
        <v>91669.940375000006</v>
      </c>
      <c r="E234" s="153">
        <v>1</v>
      </c>
      <c r="F234" s="96">
        <v>0.1095</v>
      </c>
      <c r="G234" s="96">
        <v>0.51517972406888612</v>
      </c>
      <c r="H234" s="108">
        <f t="shared" si="26"/>
        <v>5171.3011573645099</v>
      </c>
      <c r="N234" s="96"/>
    </row>
    <row r="235" spans="1:14">
      <c r="A235" s="30">
        <f t="shared" si="25"/>
        <v>221</v>
      </c>
      <c r="B235" s="122">
        <v>39010</v>
      </c>
      <c r="C235" s="29" t="s">
        <v>289</v>
      </c>
      <c r="D235" s="106">
        <v>370405.78399999993</v>
      </c>
      <c r="E235" s="153">
        <v>1</v>
      </c>
      <c r="F235" s="96">
        <v>1</v>
      </c>
      <c r="G235" s="96">
        <v>2.3186160000000001E-2</v>
      </c>
      <c r="H235" s="108">
        <f t="shared" si="26"/>
        <v>8588.2877727494379</v>
      </c>
      <c r="N235" s="96"/>
    </row>
    <row r="236" spans="1:14">
      <c r="A236" s="30">
        <f t="shared" si="25"/>
        <v>222</v>
      </c>
      <c r="B236" s="122">
        <v>39100</v>
      </c>
      <c r="C236" s="29" t="s">
        <v>251</v>
      </c>
      <c r="D236" s="106">
        <v>100367.52508654985</v>
      </c>
      <c r="E236" s="153">
        <v>1</v>
      </c>
      <c r="F236" s="96">
        <v>0.1095</v>
      </c>
      <c r="G236" s="96">
        <v>0.51517972406888612</v>
      </c>
      <c r="H236" s="108">
        <f t="shared" si="26"/>
        <v>5661.9508698124509</v>
      </c>
      <c r="N236" s="96"/>
    </row>
    <row r="237" spans="1:14">
      <c r="A237" s="30">
        <f t="shared" si="25"/>
        <v>223</v>
      </c>
      <c r="B237" s="122">
        <v>39101</v>
      </c>
      <c r="C237" s="29" t="s">
        <v>184</v>
      </c>
      <c r="D237" s="106">
        <v>0</v>
      </c>
      <c r="E237" s="153">
        <v>1</v>
      </c>
      <c r="F237" s="96">
        <v>0.1095</v>
      </c>
      <c r="G237" s="96">
        <v>0.51517972406888612</v>
      </c>
      <c r="H237" s="108">
        <f t="shared" si="26"/>
        <v>0</v>
      </c>
      <c r="N237" s="96"/>
    </row>
    <row r="238" spans="1:14">
      <c r="A238" s="30">
        <f t="shared" si="25"/>
        <v>224</v>
      </c>
      <c r="B238" s="122">
        <v>39102</v>
      </c>
      <c r="C238" s="29" t="s">
        <v>218</v>
      </c>
      <c r="D238" s="106">
        <v>0</v>
      </c>
      <c r="E238" s="153">
        <v>1</v>
      </c>
      <c r="F238" s="96">
        <v>0.1095</v>
      </c>
      <c r="G238" s="96">
        <v>0.51517972406888612</v>
      </c>
      <c r="H238" s="108">
        <f t="shared" si="26"/>
        <v>0</v>
      </c>
      <c r="N238" s="96"/>
    </row>
    <row r="239" spans="1:14">
      <c r="A239" s="30">
        <f t="shared" si="25"/>
        <v>225</v>
      </c>
      <c r="B239" s="122">
        <v>39103</v>
      </c>
      <c r="C239" s="29" t="s">
        <v>219</v>
      </c>
      <c r="D239" s="106">
        <v>0</v>
      </c>
      <c r="E239" s="153">
        <v>1</v>
      </c>
      <c r="F239" s="96">
        <v>0.1095</v>
      </c>
      <c r="G239" s="96">
        <v>0.51517972406888612</v>
      </c>
      <c r="H239" s="108">
        <f t="shared" si="26"/>
        <v>0</v>
      </c>
      <c r="N239" s="96"/>
    </row>
    <row r="240" spans="1:14">
      <c r="A240" s="30">
        <f t="shared" si="25"/>
        <v>226</v>
      </c>
      <c r="B240" s="122">
        <v>39110</v>
      </c>
      <c r="C240" s="29" t="s">
        <v>220</v>
      </c>
      <c r="D240" s="106">
        <v>20583.335275661611</v>
      </c>
      <c r="E240" s="153">
        <v>1</v>
      </c>
      <c r="F240" s="96">
        <v>1</v>
      </c>
      <c r="G240" s="96">
        <v>2.3186160000000001E-2</v>
      </c>
      <c r="H240" s="108">
        <f t="shared" si="26"/>
        <v>477.24850503513426</v>
      </c>
      <c r="N240" s="96"/>
    </row>
    <row r="241" spans="1:14">
      <c r="A241" s="30">
        <f t="shared" si="25"/>
        <v>227</v>
      </c>
      <c r="B241" s="122">
        <v>39210</v>
      </c>
      <c r="C241" s="29" t="s">
        <v>221</v>
      </c>
      <c r="D241" s="106">
        <v>0</v>
      </c>
      <c r="E241" s="153">
        <v>1</v>
      </c>
      <c r="F241" s="96">
        <v>1</v>
      </c>
      <c r="G241" s="96">
        <v>2.3186160000000001E-2</v>
      </c>
      <c r="H241" s="108">
        <f t="shared" si="26"/>
        <v>0</v>
      </c>
      <c r="N241" s="96"/>
    </row>
    <row r="242" spans="1:14">
      <c r="A242" s="30">
        <f t="shared" si="25"/>
        <v>228</v>
      </c>
      <c r="B242" s="122">
        <v>39410</v>
      </c>
      <c r="C242" s="29" t="s">
        <v>222</v>
      </c>
      <c r="D242" s="106">
        <v>51366.695806878066</v>
      </c>
      <c r="E242" s="153">
        <v>1</v>
      </c>
      <c r="F242" s="96">
        <v>1</v>
      </c>
      <c r="G242" s="96">
        <v>2.3186160000000001E-2</v>
      </c>
      <c r="H242" s="108">
        <f t="shared" si="26"/>
        <v>1190.9964276496039</v>
      </c>
      <c r="N242" s="96"/>
    </row>
    <row r="243" spans="1:14">
      <c r="A243" s="30">
        <f t="shared" si="25"/>
        <v>229</v>
      </c>
      <c r="B243" s="122">
        <v>39510</v>
      </c>
      <c r="C243" s="29" t="s">
        <v>223</v>
      </c>
      <c r="D243" s="106">
        <v>2375.0230350000002</v>
      </c>
      <c r="E243" s="153">
        <v>1</v>
      </c>
      <c r="F243" s="96">
        <v>1</v>
      </c>
      <c r="G243" s="96">
        <v>2.3186160000000001E-2</v>
      </c>
      <c r="H243" s="108">
        <f t="shared" si="26"/>
        <v>55.067664093195603</v>
      </c>
      <c r="N243" s="96"/>
    </row>
    <row r="244" spans="1:14">
      <c r="A244" s="30">
        <f t="shared" si="25"/>
        <v>230</v>
      </c>
      <c r="B244" s="122">
        <v>39700</v>
      </c>
      <c r="C244" s="29" t="s">
        <v>258</v>
      </c>
      <c r="D244" s="106">
        <v>111917.35093500004</v>
      </c>
      <c r="E244" s="153">
        <v>1</v>
      </c>
      <c r="F244" s="96">
        <v>0.1095</v>
      </c>
      <c r="G244" s="96">
        <v>0.51517972406888612</v>
      </c>
      <c r="H244" s="108">
        <f t="shared" si="26"/>
        <v>6313.5017220669342</v>
      </c>
      <c r="N244" s="96"/>
    </row>
    <row r="245" spans="1:14">
      <c r="A245" s="30">
        <f t="shared" si="25"/>
        <v>231</v>
      </c>
      <c r="B245" s="122">
        <v>39710</v>
      </c>
      <c r="C245" s="29" t="s">
        <v>290</v>
      </c>
      <c r="D245" s="106">
        <v>17052.786270000004</v>
      </c>
      <c r="E245" s="153">
        <v>1</v>
      </c>
      <c r="F245" s="96">
        <v>1</v>
      </c>
      <c r="G245" s="96">
        <v>2.3186160000000001E-2</v>
      </c>
      <c r="H245" s="108">
        <f t="shared" si="26"/>
        <v>395.38863090202329</v>
      </c>
      <c r="N245" s="96"/>
    </row>
    <row r="246" spans="1:14">
      <c r="A246" s="30">
        <f t="shared" si="25"/>
        <v>232</v>
      </c>
      <c r="B246" s="122">
        <v>39800</v>
      </c>
      <c r="C246" s="29" t="s">
        <v>260</v>
      </c>
      <c r="D246" s="106">
        <v>3703.8284140000001</v>
      </c>
      <c r="E246" s="153">
        <v>1</v>
      </c>
      <c r="F246" s="96">
        <v>0.1095</v>
      </c>
      <c r="G246" s="96">
        <v>0.51517972406888612</v>
      </c>
      <c r="H246" s="108">
        <f t="shared" si="26"/>
        <v>208.9410343853707</v>
      </c>
      <c r="N246" s="96"/>
    </row>
    <row r="247" spans="1:14">
      <c r="A247" s="30">
        <f t="shared" si="25"/>
        <v>233</v>
      </c>
      <c r="B247" s="124">
        <v>39810</v>
      </c>
      <c r="C247" s="29" t="s">
        <v>225</v>
      </c>
      <c r="D247" s="106">
        <v>26941.062764999999</v>
      </c>
      <c r="E247" s="153">
        <v>1</v>
      </c>
      <c r="F247" s="96">
        <v>1</v>
      </c>
      <c r="G247" s="96">
        <v>2.3186160000000001E-2</v>
      </c>
      <c r="H247" s="108">
        <f t="shared" si="26"/>
        <v>624.65979183933234</v>
      </c>
      <c r="N247" s="96"/>
    </row>
    <row r="248" spans="1:14">
      <c r="A248" s="30">
        <f t="shared" si="25"/>
        <v>234</v>
      </c>
      <c r="B248" s="124">
        <v>39900</v>
      </c>
      <c r="C248" s="29" t="s">
        <v>273</v>
      </c>
      <c r="D248" s="106">
        <v>82169.139675999992</v>
      </c>
      <c r="E248" s="153">
        <v>1</v>
      </c>
      <c r="F248" s="96">
        <v>0.1095</v>
      </c>
      <c r="G248" s="96">
        <v>0.51517972406888612</v>
      </c>
      <c r="H248" s="108">
        <f t="shared" si="26"/>
        <v>4635.3402802259088</v>
      </c>
      <c r="N248" s="96"/>
    </row>
    <row r="249" spans="1:14">
      <c r="A249" s="30">
        <f t="shared" si="25"/>
        <v>235</v>
      </c>
      <c r="B249" s="124">
        <v>39901</v>
      </c>
      <c r="C249" s="29" t="s">
        <v>274</v>
      </c>
      <c r="D249" s="106">
        <v>980539.97107199987</v>
      </c>
      <c r="E249" s="153">
        <v>1</v>
      </c>
      <c r="F249" s="96">
        <v>0.1095</v>
      </c>
      <c r="G249" s="96">
        <v>0.51517972406888612</v>
      </c>
      <c r="H249" s="108">
        <f t="shared" si="26"/>
        <v>55314.397135024825</v>
      </c>
      <c r="N249" s="96"/>
    </row>
    <row r="250" spans="1:14">
      <c r="A250" s="30">
        <f t="shared" si="25"/>
        <v>236</v>
      </c>
      <c r="B250" s="124">
        <v>39902</v>
      </c>
      <c r="C250" s="29" t="s">
        <v>275</v>
      </c>
      <c r="D250" s="106">
        <v>180737.52498499994</v>
      </c>
      <c r="E250" s="153">
        <v>1</v>
      </c>
      <c r="F250" s="96">
        <v>0.1095</v>
      </c>
      <c r="G250" s="96">
        <v>0.51517972406888612</v>
      </c>
      <c r="H250" s="108">
        <f t="shared" si="26"/>
        <v>10195.797753447892</v>
      </c>
      <c r="N250" s="96"/>
    </row>
    <row r="251" spans="1:14">
      <c r="A251" s="30">
        <f t="shared" si="25"/>
        <v>237</v>
      </c>
      <c r="B251" s="124">
        <v>39903</v>
      </c>
      <c r="C251" s="29" t="s">
        <v>261</v>
      </c>
      <c r="D251" s="106">
        <v>43982.870837999995</v>
      </c>
      <c r="E251" s="153">
        <v>1</v>
      </c>
      <c r="F251" s="96">
        <v>0.1095</v>
      </c>
      <c r="G251" s="96">
        <v>0.51517972406888612</v>
      </c>
      <c r="H251" s="108">
        <f t="shared" si="26"/>
        <v>2481.1696171975732</v>
      </c>
      <c r="N251" s="96"/>
    </row>
    <row r="252" spans="1:14">
      <c r="A252" s="30">
        <f t="shared" si="25"/>
        <v>238</v>
      </c>
      <c r="B252" s="124">
        <v>39906</v>
      </c>
      <c r="C252" s="29" t="s">
        <v>262</v>
      </c>
      <c r="D252" s="106">
        <v>109947.11531251865</v>
      </c>
      <c r="E252" s="153">
        <v>1</v>
      </c>
      <c r="F252" s="96">
        <v>0.1095</v>
      </c>
      <c r="G252" s="96">
        <v>0.51517972406888612</v>
      </c>
      <c r="H252" s="108">
        <f t="shared" si="26"/>
        <v>6202.3564359116335</v>
      </c>
      <c r="N252" s="96"/>
    </row>
    <row r="253" spans="1:14">
      <c r="A253" s="30">
        <f t="shared" si="25"/>
        <v>239</v>
      </c>
      <c r="B253" s="124">
        <v>39907</v>
      </c>
      <c r="C253" s="29" t="s">
        <v>263</v>
      </c>
      <c r="D253" s="106">
        <v>12613.374110999996</v>
      </c>
      <c r="E253" s="153">
        <v>1</v>
      </c>
      <c r="F253" s="96">
        <v>0.1095</v>
      </c>
      <c r="G253" s="96">
        <v>0.51517972406888612</v>
      </c>
      <c r="H253" s="108">
        <f t="shared" si="26"/>
        <v>711.54792805204579</v>
      </c>
      <c r="N253" s="96"/>
    </row>
    <row r="254" spans="1:14">
      <c r="A254" s="30">
        <f t="shared" si="25"/>
        <v>240</v>
      </c>
      <c r="B254" s="124">
        <v>39908</v>
      </c>
      <c r="C254" s="29" t="s">
        <v>264</v>
      </c>
      <c r="D254" s="106">
        <v>6071828.5696497187</v>
      </c>
      <c r="E254" s="153">
        <v>1</v>
      </c>
      <c r="F254" s="96">
        <v>0.1095</v>
      </c>
      <c r="G254" s="96">
        <v>0.51517972406888612</v>
      </c>
      <c r="H254" s="108">
        <f t="shared" si="26"/>
        <v>342525.08489807649</v>
      </c>
      <c r="N254" s="96"/>
    </row>
    <row r="255" spans="1:14">
      <c r="A255" s="30">
        <f t="shared" si="25"/>
        <v>241</v>
      </c>
      <c r="B255" s="124">
        <v>39910</v>
      </c>
      <c r="C255" s="29" t="s">
        <v>291</v>
      </c>
      <c r="D255" s="106">
        <v>44359.299537999999</v>
      </c>
      <c r="E255" s="153">
        <v>1</v>
      </c>
      <c r="F255" s="96">
        <v>1</v>
      </c>
      <c r="G255" s="96">
        <v>2.3186160000000001E-2</v>
      </c>
      <c r="H255" s="108">
        <f t="shared" si="26"/>
        <v>1028.5218165759941</v>
      </c>
      <c r="N255" s="96"/>
    </row>
    <row r="256" spans="1:14">
      <c r="A256" s="30">
        <f t="shared" si="25"/>
        <v>242</v>
      </c>
      <c r="B256" s="124">
        <v>39916</v>
      </c>
      <c r="C256" s="29" t="s">
        <v>292</v>
      </c>
      <c r="D256" s="106">
        <v>47730.09565948118</v>
      </c>
      <c r="E256" s="153">
        <v>1</v>
      </c>
      <c r="F256" s="96">
        <v>1</v>
      </c>
      <c r="G256" s="96">
        <v>2.3186160000000001E-2</v>
      </c>
      <c r="H256" s="108">
        <f t="shared" si="26"/>
        <v>1106.6776347760363</v>
      </c>
      <c r="N256" s="96"/>
    </row>
    <row r="257" spans="1:14">
      <c r="A257" s="30">
        <f t="shared" si="25"/>
        <v>243</v>
      </c>
      <c r="B257" s="124">
        <v>39917</v>
      </c>
      <c r="C257" s="29" t="s">
        <v>293</v>
      </c>
      <c r="D257" s="106">
        <v>6888.0250139999998</v>
      </c>
      <c r="E257" s="153">
        <v>1</v>
      </c>
      <c r="F257" s="96">
        <v>1</v>
      </c>
      <c r="G257" s="96">
        <v>2.3186160000000001E-2</v>
      </c>
      <c r="H257" s="108">
        <f t="shared" si="26"/>
        <v>159.70685005860625</v>
      </c>
      <c r="N257" s="96"/>
    </row>
    <row r="258" spans="1:14">
      <c r="A258" s="30">
        <f t="shared" si="25"/>
        <v>244</v>
      </c>
      <c r="B258" s="124">
        <v>39918</v>
      </c>
      <c r="C258" s="29" t="s">
        <v>229</v>
      </c>
      <c r="D258" s="106">
        <v>1340.522432</v>
      </c>
      <c r="E258" s="153">
        <v>1</v>
      </c>
      <c r="F258" s="96">
        <v>1</v>
      </c>
      <c r="G258" s="96">
        <v>2.3186160000000001E-2</v>
      </c>
      <c r="H258" s="108">
        <f t="shared" si="26"/>
        <v>31.08156759194112</v>
      </c>
      <c r="N258" s="96"/>
    </row>
    <row r="259" spans="1:14">
      <c r="A259" s="30">
        <f t="shared" si="25"/>
        <v>245</v>
      </c>
      <c r="B259" s="124">
        <v>39924</v>
      </c>
      <c r="C259" s="29" t="s">
        <v>230</v>
      </c>
      <c r="D259" s="106">
        <v>0</v>
      </c>
      <c r="E259" s="153">
        <v>1</v>
      </c>
      <c r="F259" s="96">
        <v>0.1095</v>
      </c>
      <c r="G259" s="96">
        <v>0.51517972406888612</v>
      </c>
      <c r="H259" s="108">
        <f t="shared" si="26"/>
        <v>0</v>
      </c>
      <c r="N259" s="96"/>
    </row>
    <row r="260" spans="1:14">
      <c r="A260" s="30">
        <f t="shared" si="25"/>
        <v>246</v>
      </c>
      <c r="B260" s="124"/>
      <c r="C260" s="29"/>
      <c r="D260" s="110"/>
      <c r="E260" s="154"/>
      <c r="F260" s="96"/>
      <c r="G260" s="96"/>
      <c r="H260" s="110"/>
    </row>
    <row r="261" spans="1:14">
      <c r="A261" s="30">
        <f t="shared" si="25"/>
        <v>247</v>
      </c>
      <c r="B261" s="4"/>
      <c r="C261" s="29"/>
      <c r="D261" s="108"/>
      <c r="E261" s="51"/>
    </row>
    <row r="262" spans="1:14" ht="15.75" thickBot="1">
      <c r="A262" s="30">
        <f t="shared" si="25"/>
        <v>248</v>
      </c>
      <c r="B262" s="4"/>
      <c r="C262" s="29" t="s">
        <v>314</v>
      </c>
      <c r="D262" s="118">
        <f>SUM(D231:D261)</f>
        <v>8759856.8188118059</v>
      </c>
      <c r="E262" s="150"/>
      <c r="H262" s="118">
        <f>SUM(H231:H261)</f>
        <v>474591.07568629587</v>
      </c>
    </row>
    <row r="263" spans="1:14" ht="15.75" thickTop="1">
      <c r="A263" s="30">
        <f t="shared" si="25"/>
        <v>249</v>
      </c>
      <c r="E263" s="51"/>
    </row>
    <row r="264" spans="1:14" ht="30.75" thickBot="1">
      <c r="A264" s="30">
        <f t="shared" si="25"/>
        <v>250</v>
      </c>
      <c r="C264" s="100" t="s">
        <v>296</v>
      </c>
      <c r="D264" s="118">
        <f>D262+D226+D181+D118</f>
        <v>34924994.133594602</v>
      </c>
      <c r="E264" s="150"/>
      <c r="H264" s="118">
        <f>H262+H226+H181+H118</f>
        <v>22541773.891691476</v>
      </c>
    </row>
    <row r="265" spans="1:14" ht="15.75" thickTop="1"/>
    <row r="266" spans="1:14">
      <c r="C266" s="41" t="s">
        <v>315</v>
      </c>
      <c r="D266" s="91"/>
    </row>
    <row r="267" spans="1:14">
      <c r="C267" s="41" t="s">
        <v>235</v>
      </c>
    </row>
  </sheetData>
  <mergeCells count="4">
    <mergeCell ref="A1:I1"/>
    <mergeCell ref="A2:I2"/>
    <mergeCell ref="A3:I3"/>
    <mergeCell ref="A4:I4"/>
  </mergeCells>
  <printOptions horizontalCentered="1"/>
  <pageMargins left="0.75" right="0.49" top="0.78" bottom="1" header="0.25" footer="0.33"/>
  <pageSetup scale="55" fitToHeight="15" orientation="portrait" r:id="rId1"/>
  <headerFooter alignWithMargins="0">
    <oddHeader>&amp;RCASE NO. 2018-00281
FR 16(8)(b)
ATTACHMENT 1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5" customWidth="1"/>
    <col min="2" max="2" width="30.6640625" style="5" customWidth="1"/>
    <col min="3" max="3" width="24.6640625" style="5" customWidth="1"/>
    <col min="4" max="4" width="17" style="5" customWidth="1"/>
    <col min="5" max="5" width="22" style="5" customWidth="1"/>
    <col min="6" max="6" width="11.88671875" style="5" customWidth="1"/>
    <col min="7" max="16384" width="8.44140625" style="5"/>
  </cols>
  <sheetData>
    <row r="1" spans="1:7">
      <c r="A1" s="335" t="s">
        <v>460</v>
      </c>
      <c r="B1" s="335"/>
      <c r="C1" s="335"/>
      <c r="D1" s="335"/>
      <c r="E1" s="335"/>
    </row>
    <row r="2" spans="1:7">
      <c r="A2" s="335" t="s">
        <v>461</v>
      </c>
      <c r="B2" s="335"/>
      <c r="C2" s="335"/>
      <c r="D2" s="335"/>
      <c r="E2" s="335"/>
    </row>
    <row r="3" spans="1:7">
      <c r="A3" s="335" t="s">
        <v>316</v>
      </c>
      <c r="B3" s="335"/>
      <c r="C3" s="335"/>
      <c r="D3" s="335"/>
      <c r="E3" s="335"/>
    </row>
    <row r="4" spans="1:7">
      <c r="A4" s="335" t="str">
        <f>'B.1 B'!A4</f>
        <v>as of December 31, 2018</v>
      </c>
      <c r="B4" s="335"/>
      <c r="C4" s="335"/>
      <c r="D4" s="335"/>
      <c r="E4" s="335"/>
    </row>
    <row r="5" spans="1:7">
      <c r="A5" s="4"/>
    </row>
    <row r="6" spans="1:7">
      <c r="A6" s="8" t="str">
        <f>'B.1 B'!A6</f>
        <v>Data:__X___Base Period______Forecasted Period</v>
      </c>
      <c r="E6" s="5" t="s">
        <v>317</v>
      </c>
    </row>
    <row r="7" spans="1:7">
      <c r="A7" s="8" t="str">
        <f>'B.1 B'!A7</f>
        <v>Type of Filing:___X____Original________Updated ________Revised</v>
      </c>
      <c r="B7" s="8"/>
      <c r="E7" s="8" t="s">
        <v>318</v>
      </c>
    </row>
    <row r="8" spans="1:7">
      <c r="A8" s="155" t="str">
        <f>'B.1 B'!A8</f>
        <v>Workpaper Reference No(s).</v>
      </c>
      <c r="B8" s="13"/>
      <c r="C8" s="13"/>
      <c r="D8" s="13"/>
      <c r="E8" s="12" t="s">
        <v>319</v>
      </c>
    </row>
    <row r="9" spans="1:7">
      <c r="C9" s="16" t="s">
        <v>320</v>
      </c>
    </row>
    <row r="10" spans="1:7">
      <c r="A10" s="16" t="s">
        <v>32</v>
      </c>
      <c r="B10" s="8" t="s">
        <v>321</v>
      </c>
      <c r="C10" s="16" t="s">
        <v>322</v>
      </c>
      <c r="D10" s="16" t="s">
        <v>323</v>
      </c>
      <c r="E10" s="16" t="s">
        <v>324</v>
      </c>
    </row>
    <row r="11" spans="1:7">
      <c r="A11" s="21" t="s">
        <v>34</v>
      </c>
      <c r="B11" s="12" t="s">
        <v>325</v>
      </c>
      <c r="C11" s="21" t="s">
        <v>326</v>
      </c>
      <c r="D11" s="21" t="s">
        <v>327</v>
      </c>
      <c r="E11" s="21" t="s">
        <v>328</v>
      </c>
    </row>
    <row r="12" spans="1:7">
      <c r="E12" s="16"/>
    </row>
    <row r="14" spans="1:7">
      <c r="A14" s="16" t="s">
        <v>329</v>
      </c>
      <c r="B14" s="29" t="s">
        <v>330</v>
      </c>
      <c r="C14" s="29" t="s">
        <v>331</v>
      </c>
      <c r="D14" s="30"/>
      <c r="E14" s="22">
        <v>2678216.8007644988</v>
      </c>
      <c r="F14" s="4"/>
      <c r="G14" s="4"/>
    </row>
    <row r="15" spans="1:7">
      <c r="D15" s="156"/>
      <c r="E15" s="23"/>
      <c r="F15" s="4"/>
      <c r="G15" s="4"/>
    </row>
    <row r="16" spans="1:7">
      <c r="A16" s="16">
        <v>2</v>
      </c>
      <c r="B16" s="8" t="s">
        <v>332</v>
      </c>
      <c r="C16" s="8" t="s">
        <v>333</v>
      </c>
      <c r="D16" s="16" t="s">
        <v>15</v>
      </c>
      <c r="E16" s="24">
        <f>'B.4.1 B'!K21</f>
        <v>115932.44513255006</v>
      </c>
      <c r="F16" s="4"/>
      <c r="G16" s="4"/>
    </row>
    <row r="17" spans="1:7">
      <c r="D17" s="156"/>
      <c r="E17" s="24"/>
      <c r="F17" s="4"/>
      <c r="G17" s="4"/>
    </row>
    <row r="18" spans="1:7">
      <c r="A18" s="16">
        <v>3</v>
      </c>
      <c r="B18" s="8" t="s">
        <v>334</v>
      </c>
      <c r="C18" s="8" t="s">
        <v>333</v>
      </c>
      <c r="D18" s="16" t="s">
        <v>15</v>
      </c>
      <c r="E18" s="24">
        <f>'B.4.1 B'!K28</f>
        <v>13215223.380295962</v>
      </c>
      <c r="F18" s="4"/>
      <c r="G18" s="4"/>
    </row>
    <row r="19" spans="1:7">
      <c r="D19" s="156"/>
      <c r="E19" s="24"/>
      <c r="F19" s="4"/>
      <c r="G19" s="4"/>
    </row>
    <row r="20" spans="1:7">
      <c r="A20" s="16">
        <v>4</v>
      </c>
      <c r="B20" s="8" t="s">
        <v>335</v>
      </c>
      <c r="C20" s="8" t="s">
        <v>333</v>
      </c>
      <c r="D20" s="16" t="s">
        <v>15</v>
      </c>
      <c r="E20" s="157">
        <f>'B.4.1 B'!K35</f>
        <v>0</v>
      </c>
      <c r="F20" s="4"/>
      <c r="G20" s="4"/>
    </row>
    <row r="21" spans="1:7">
      <c r="D21" s="156"/>
      <c r="E21" s="33"/>
      <c r="F21" s="4"/>
      <c r="G21" s="4"/>
    </row>
    <row r="22" spans="1:7" ht="15.75" thickBot="1">
      <c r="A22" s="16">
        <v>5</v>
      </c>
      <c r="B22" s="8" t="s">
        <v>336</v>
      </c>
      <c r="E22" s="32">
        <f>SUM(E14:E20)</f>
        <v>16009372.626193011</v>
      </c>
      <c r="F22" s="4"/>
      <c r="G22" s="4"/>
    </row>
    <row r="23" spans="1:7" ht="15.75" thickTop="1">
      <c r="D23" s="156"/>
      <c r="E23" s="33"/>
      <c r="F23" s="4"/>
      <c r="G23" s="4"/>
    </row>
    <row r="24" spans="1:7">
      <c r="E24" s="33"/>
      <c r="F24" s="4"/>
      <c r="G24" s="4"/>
    </row>
    <row r="25" spans="1:7">
      <c r="D25" s="156"/>
      <c r="E25" s="33"/>
      <c r="F25" s="4"/>
      <c r="G25" s="4"/>
    </row>
    <row r="26" spans="1:7">
      <c r="E26" s="33"/>
      <c r="F26" s="4"/>
      <c r="G26" s="4"/>
    </row>
    <row r="27" spans="1:7">
      <c r="D27" s="156"/>
      <c r="E27" s="33"/>
      <c r="F27" s="4"/>
      <c r="G27" s="4"/>
    </row>
    <row r="28" spans="1:7">
      <c r="E28" s="33"/>
      <c r="F28" s="4"/>
      <c r="G28" s="4"/>
    </row>
    <row r="29" spans="1:7">
      <c r="D29" s="156"/>
      <c r="E29" s="33"/>
    </row>
    <row r="30" spans="1:7">
      <c r="E30" s="33"/>
    </row>
    <row r="31" spans="1:7">
      <c r="E31" s="33"/>
    </row>
    <row r="32" spans="1:7">
      <c r="E32" s="33"/>
    </row>
    <row r="33" spans="5:5">
      <c r="E33" s="33"/>
    </row>
  </sheetData>
  <mergeCells count="4">
    <mergeCell ref="A1:E1"/>
    <mergeCell ref="A2:E2"/>
    <mergeCell ref="A3:E3"/>
    <mergeCell ref="A4:E4"/>
  </mergeCells>
  <printOptions horizontalCentered="1"/>
  <pageMargins left="0.75" right="0.75" top="1" bottom="0.5" header="0.25" footer="0.5"/>
  <pageSetup orientation="landscape" verticalDpi="300" r:id="rId1"/>
  <headerFooter alignWithMargins="0">
    <oddHeader>&amp;R&amp;10CASE NO. 2018-00281
FR 16(8)(b)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39</vt:i4>
      </vt:variant>
    </vt:vector>
  </HeadingPairs>
  <TitlesOfParts>
    <vt:vector size="64" baseType="lpstr"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F</vt:lpstr>
      <vt:lpstr>WP B.5 F1</vt:lpstr>
      <vt:lpstr>WP B.6 B</vt:lpstr>
      <vt:lpstr>WP B.6 F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'Cover B'!Print_Area</vt:lpstr>
      <vt:lpstr>'WP B.4.1B'!Print_Area</vt:lpstr>
      <vt:lpstr>'WP B.4.1F'!Print_Area</vt:lpstr>
      <vt:lpstr>'WP B.5 B'!Print_Area</vt:lpstr>
      <vt:lpstr>'WP B.5 F'!Print_Area</vt:lpstr>
      <vt:lpstr>'WP B.5 F1'!Print_Area</vt:lpstr>
      <vt:lpstr>'WP B.6 B'!Print_Area</vt:lpstr>
      <vt:lpstr>'WP B.6 F'!Print_Area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'WP B.5 B'!Print_Titles</vt:lpstr>
      <vt:lpstr>'WP B.5 F'!Print_Titles</vt:lpstr>
      <vt:lpstr>'WP B.6 B'!Print_Titles</vt:lpstr>
      <vt:lpstr>'WP B.6 F'!Print_Titles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2018-09-24T11:51:01Z</cp:lastPrinted>
  <dcterms:created xsi:type="dcterms:W3CDTF">2018-09-20T19:47:41Z</dcterms:created>
  <dcterms:modified xsi:type="dcterms:W3CDTF">2018-09-24T11:51:08Z</dcterms:modified>
</cp:coreProperties>
</file>